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roračuni" sheetId="1" r:id="rId1"/>
    <sheet name="Objašnjenje" sheetId="2" r:id="rId2"/>
  </sheets>
  <definedNames/>
  <calcPr fullCalcOnLoad="1"/>
</workbook>
</file>

<file path=xl/sharedStrings.xml><?xml version="1.0" encoding="utf-8"?>
<sst xmlns="http://schemas.openxmlformats.org/spreadsheetml/2006/main" count="538" uniqueCount="81">
  <si>
    <t>φz=</t>
  </si>
  <si>
    <t>°</t>
  </si>
  <si>
    <t>'</t>
  </si>
  <si>
    <t>λz=</t>
  </si>
  <si>
    <t>tk =</t>
  </si>
  <si>
    <t>St=</t>
  </si>
  <si>
    <t>-</t>
  </si>
  <si>
    <t>UT=</t>
  </si>
  <si>
    <t>vo=</t>
  </si>
  <si>
    <t>k1=</t>
  </si>
  <si>
    <t>k2=</t>
  </si>
  <si>
    <t>ku=</t>
  </si>
  <si>
    <t>ki=</t>
  </si>
  <si>
    <t>ke=</t>
  </si>
  <si>
    <t>vp=</t>
  </si>
  <si>
    <t>-vr'=</t>
  </si>
  <si>
    <t>Δv=</t>
  </si>
  <si>
    <t>Sγ=</t>
  </si>
  <si>
    <t>m/s=</t>
  </si>
  <si>
    <t>SHA=</t>
  </si>
  <si>
    <t>λ=</t>
  </si>
  <si>
    <t>sx=</t>
  </si>
  <si>
    <t>δx=</t>
  </si>
  <si>
    <t>ωx=</t>
  </si>
  <si>
    <t>SHEMA ZA ZVIJEZDE</t>
  </si>
  <si>
    <t>SHEMA ZA PLANETE</t>
  </si>
  <si>
    <t>k3=</t>
  </si>
  <si>
    <t>v=</t>
  </si>
  <si>
    <t>d=</t>
  </si>
  <si>
    <t>Spl=</t>
  </si>
  <si>
    <t>vpl=</t>
  </si>
  <si>
    <t>SHEMA ZA SUNCE</t>
  </si>
  <si>
    <t>vs=</t>
  </si>
  <si>
    <t>Ss=</t>
  </si>
  <si>
    <t>SHEMA ZA MJESEC</t>
  </si>
  <si>
    <t>vmj=</t>
  </si>
  <si>
    <t>Smj=</t>
  </si>
  <si>
    <t>PI</t>
  </si>
  <si>
    <t>=</t>
  </si>
  <si>
    <t>SHEMA ZA POLARU</t>
  </si>
  <si>
    <t>vpol=</t>
  </si>
  <si>
    <t>a0=</t>
  </si>
  <si>
    <t>a1=</t>
  </si>
  <si>
    <t>a2=</t>
  </si>
  <si>
    <t>-1°=</t>
  </si>
  <si>
    <t>fipol=</t>
  </si>
  <si>
    <t>SHEMA ZA SUNCE U PODNE SA tp</t>
  </si>
  <si>
    <t>tp=</t>
  </si>
  <si>
    <t>-λz=</t>
  </si>
  <si>
    <t>-e=</t>
  </si>
  <si>
    <t>δs=</t>
  </si>
  <si>
    <t>-vp=</t>
  </si>
  <si>
    <t>z=</t>
  </si>
  <si>
    <t>+δs=</t>
  </si>
  <si>
    <t>SHEMA ZA SUNCE U PODNE SA tm</t>
  </si>
  <si>
    <t>tm=</t>
  </si>
  <si>
    <t>SHEMA ZA SUNCE U PONOĆ SA tp</t>
  </si>
  <si>
    <t>+vp=</t>
  </si>
  <si>
    <t>-δs=</t>
  </si>
  <si>
    <t>fi=</t>
  </si>
  <si>
    <t>Na listu "Proračuni" nalaze se sheme za izračunavanje visine i azimuta, ili širine, pomoću astronomskih opažanja.</t>
  </si>
  <si>
    <t>ωs=</t>
  </si>
  <si>
    <t>ss=</t>
  </si>
  <si>
    <t>smj=</t>
  </si>
  <si>
    <t>δmj=</t>
  </si>
  <si>
    <t>ωmj=</t>
  </si>
  <si>
    <t>Krajnje vrijednosti koje tražimo su označene roza. To su delta v i azimut, ili fi dobiven Suncem u podne ili u ponoć ili Polarom.</t>
  </si>
  <si>
    <t>Nije potrebno pisati stranu svijeta, nego se upisuje npr -20  40,5 za širinu 20° 40,5'S, a oznaka strane svijeta se određuje proračunom, pa nam može poslužiti kao provjera da smo upisali točan predznak.</t>
  </si>
  <si>
    <t>Izračunate vrijednosti koje se koriste dalje u formulama, označene su svjetlo-plavom  bojom. To su npr. deklinacija za Sunce, Mjesec i planete, te mjesni satni kutovi.</t>
  </si>
  <si>
    <t>Ljubičastom bojom su označeni pomoćni proračuni, proračuni za pretvaranje kutova u radijane i obrnuto, djelomične vrijednosti formula itd.</t>
  </si>
  <si>
    <t>Za korištenje ovih shema potrebno je uz sebe imati Nautički godišnjak i podatke o popravcima, koji se upisuju u predviđena polja.</t>
  </si>
  <si>
    <t>sγ=</t>
  </si>
  <si>
    <t>spl=</t>
  </si>
  <si>
    <t>δpl=</t>
  </si>
  <si>
    <t>ωpl=</t>
  </si>
  <si>
    <t>Za popravke satnog kuta i deklinacije "v" i "d", nije predviđena rubrika za vrijednosti "v" i "d" nego samo za popravke koji se s njima dobiju na stranicama popravaka za minute i sekunde.</t>
  </si>
  <si>
    <t>Ako neki od popravaka, npr. ki, ke, ili k3 za planete nije zadan, u predviđeno polje se upisuje nula. Isto vrijedi i za Stanje i sve ostale vrijednosti.</t>
  </si>
  <si>
    <t>Ostale napomene:</t>
  </si>
  <si>
    <r>
      <t xml:space="preserve">Napomena: </t>
    </r>
    <r>
      <rPr>
        <b/>
        <sz val="10"/>
        <rFont val="Arial"/>
        <family val="2"/>
      </rPr>
      <t xml:space="preserve">Za dobivanje rješenja potrebno je unositi vrijednosti samo i isključivo u žuta polja, inače će se proračuni poremetiti! </t>
    </r>
  </si>
  <si>
    <r>
      <t xml:space="preserve">Popunjavaju se sva polja koja su ispunjena žutom bojom. U njih se unose tražene vrijednosti. </t>
    </r>
    <r>
      <rPr>
        <b/>
        <sz val="10"/>
        <rFont val="Arial"/>
        <family val="2"/>
      </rPr>
      <t xml:space="preserve">Ako je predznak pozitivan, ne treba upisati "+", a kad je predznak negativan, treba upisati "-" prije prve </t>
    </r>
    <r>
      <rPr>
        <sz val="10"/>
        <rFont val="Arial"/>
        <family val="0"/>
      </rPr>
      <t>n</t>
    </r>
    <r>
      <rPr>
        <b/>
        <sz val="10"/>
        <rFont val="Arial"/>
        <family val="2"/>
      </rPr>
      <t xml:space="preserve">ajveće vrijednosti </t>
    </r>
    <r>
      <rPr>
        <sz val="10"/>
        <rFont val="Arial"/>
        <family val="2"/>
      </rPr>
      <t>(stupanj ili minuta)</t>
    </r>
    <r>
      <rPr>
        <sz val="10"/>
        <rFont val="Arial"/>
        <family val="0"/>
      </rPr>
      <t>.</t>
    </r>
  </si>
  <si>
    <t>Za Sunce u podne, ako je promatrač na južnoj hemisferi,  predznak deklinacije treba provjeriti temeljem skice. U tim slučajevima se nekada zanemaruje predznak deklinacije.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</si>
</sst>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" xfId="0" applyFont="1" applyFill="1" applyBorder="1" applyAlignment="1" quotePrefix="1">
      <alignment horizontal="right"/>
    </xf>
    <xf numFmtId="0" fontId="1" fillId="0" borderId="2" xfId="0" applyFont="1" applyFill="1" applyBorder="1" applyAlignment="1" quotePrefix="1">
      <alignment horizontal="right"/>
    </xf>
    <xf numFmtId="0" fontId="1" fillId="2" borderId="1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4" borderId="5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5" borderId="5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4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center"/>
    </xf>
    <xf numFmtId="0" fontId="0" fillId="4" borderId="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right"/>
    </xf>
    <xf numFmtId="0" fontId="0" fillId="4" borderId="8" xfId="0" applyFont="1" applyFill="1" applyBorder="1" applyAlignment="1">
      <alignment horizontal="right"/>
    </xf>
    <xf numFmtId="0" fontId="0" fillId="0" borderId="8" xfId="0" applyFont="1" applyFill="1" applyBorder="1" applyAlignment="1" quotePrefix="1">
      <alignment horizontal="center"/>
    </xf>
    <xf numFmtId="0" fontId="0" fillId="4" borderId="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/>
    </xf>
    <xf numFmtId="0" fontId="0" fillId="4" borderId="0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right"/>
    </xf>
    <xf numFmtId="0" fontId="0" fillId="2" borderId="2" xfId="0" applyFont="1" applyFill="1" applyBorder="1" applyAlignment="1" quotePrefix="1">
      <alignment horizontal="right"/>
    </xf>
    <xf numFmtId="0" fontId="0" fillId="2" borderId="8" xfId="0" applyFont="1" applyFill="1" applyBorder="1" applyAlignment="1">
      <alignment horizontal="right"/>
    </xf>
    <xf numFmtId="0" fontId="0" fillId="2" borderId="8" xfId="0" applyFont="1" applyFill="1" applyBorder="1" applyAlignment="1">
      <alignment horizontal="center"/>
    </xf>
    <xf numFmtId="0" fontId="0" fillId="2" borderId="8" xfId="0" applyFont="1" applyFill="1" applyBorder="1" applyAlignment="1" quotePrefix="1">
      <alignment horizontal="center"/>
    </xf>
    <xf numFmtId="0" fontId="0" fillId="5" borderId="7" xfId="0" applyFont="1" applyFill="1" applyBorder="1" applyAlignment="1">
      <alignment/>
    </xf>
    <xf numFmtId="0" fontId="0" fillId="3" borderId="0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 quotePrefix="1">
      <alignment horizontal="center"/>
    </xf>
    <xf numFmtId="0" fontId="0" fillId="2" borderId="1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 quotePrefix="1">
      <alignment horizontal="center"/>
    </xf>
    <xf numFmtId="0" fontId="0" fillId="3" borderId="9" xfId="0" applyFont="1" applyFill="1" applyBorder="1" applyAlignment="1">
      <alignment horizontal="right"/>
    </xf>
    <xf numFmtId="0" fontId="0" fillId="3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8" xfId="0" applyFont="1" applyFill="1" applyBorder="1" applyAlignment="1">
      <alignment horizontal="left"/>
    </xf>
    <xf numFmtId="0" fontId="0" fillId="0" borderId="2" xfId="0" applyFont="1" applyFill="1" applyBorder="1" applyAlignment="1" quotePrefix="1">
      <alignment horizontal="right"/>
    </xf>
    <xf numFmtId="0" fontId="0" fillId="0" borderId="7" xfId="0" applyFont="1" applyFill="1" applyBorder="1" applyAlignment="1">
      <alignment/>
    </xf>
    <xf numFmtId="0" fontId="0" fillId="3" borderId="9" xfId="0" applyFont="1" applyFill="1" applyBorder="1" applyAlignment="1" quotePrefix="1">
      <alignment horizontal="center"/>
    </xf>
    <xf numFmtId="0" fontId="0" fillId="5" borderId="9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5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3" borderId="0" xfId="0" applyFill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8"/>
  <sheetViews>
    <sheetView tabSelected="1" zoomScale="75" zoomScaleNormal="75" workbookViewId="0" topLeftCell="A1">
      <selection activeCell="B12" sqref="B12"/>
    </sheetView>
  </sheetViews>
  <sheetFormatPr defaultColWidth="9.140625" defaultRowHeight="12.75"/>
  <cols>
    <col min="1" max="1" width="9.140625" style="12" customWidth="1"/>
    <col min="2" max="2" width="8.421875" style="12" customWidth="1"/>
    <col min="3" max="3" width="1.8515625" style="12" customWidth="1"/>
    <col min="4" max="4" width="7.28125" style="12" customWidth="1"/>
    <col min="5" max="5" width="2.421875" style="12" customWidth="1"/>
    <col min="6" max="6" width="9.140625" style="12" customWidth="1"/>
    <col min="7" max="9" width="9.140625" style="12" hidden="1" customWidth="1"/>
    <col min="10" max="10" width="8.8515625" style="12" hidden="1" customWidth="1"/>
    <col min="11" max="12" width="9.140625" style="12" customWidth="1"/>
    <col min="13" max="13" width="7.8515625" style="12" customWidth="1"/>
    <col min="14" max="14" width="2.421875" style="12" customWidth="1"/>
    <col min="15" max="15" width="8.00390625" style="12" customWidth="1"/>
    <col min="16" max="16" width="2.421875" style="12" customWidth="1"/>
    <col min="17" max="17" width="9.140625" style="12" customWidth="1"/>
    <col min="18" max="21" width="9.140625" style="12" hidden="1" customWidth="1"/>
    <col min="22" max="24" width="9.140625" style="12" customWidth="1"/>
    <col min="25" max="25" width="2.421875" style="12" customWidth="1"/>
    <col min="26" max="26" width="9.140625" style="12" customWidth="1"/>
    <col min="27" max="27" width="2.28125" style="12" customWidth="1"/>
    <col min="28" max="28" width="9.140625" style="12" customWidth="1"/>
    <col min="29" max="32" width="9.140625" style="12" hidden="1" customWidth="1"/>
    <col min="33" max="35" width="9.140625" style="12" customWidth="1"/>
    <col min="36" max="36" width="3.00390625" style="12" customWidth="1"/>
    <col min="37" max="37" width="9.140625" style="12" customWidth="1"/>
    <col min="38" max="38" width="2.7109375" style="12" customWidth="1"/>
    <col min="39" max="39" width="9.140625" style="12" customWidth="1"/>
    <col min="40" max="40" width="0.13671875" style="12" customWidth="1"/>
    <col min="41" max="43" width="9.140625" style="12" hidden="1" customWidth="1"/>
    <col min="44" max="44" width="9.140625" style="12" customWidth="1"/>
  </cols>
  <sheetData>
    <row r="1" spans="1:43" ht="15.75" customHeight="1" thickBot="1">
      <c r="A1" s="66" t="s">
        <v>24</v>
      </c>
      <c r="B1" s="67"/>
      <c r="C1" s="67"/>
      <c r="D1" s="67"/>
      <c r="E1" s="67"/>
      <c r="F1" s="67"/>
      <c r="G1" s="67"/>
      <c r="H1" s="67"/>
      <c r="I1" s="67"/>
      <c r="J1" s="68"/>
      <c r="L1" s="66" t="s">
        <v>25</v>
      </c>
      <c r="M1" s="67"/>
      <c r="N1" s="67"/>
      <c r="O1" s="67"/>
      <c r="P1" s="67"/>
      <c r="Q1" s="67"/>
      <c r="R1" s="67"/>
      <c r="S1" s="67"/>
      <c r="T1" s="67"/>
      <c r="U1" s="68"/>
      <c r="W1" s="66" t="s">
        <v>31</v>
      </c>
      <c r="X1" s="67"/>
      <c r="Y1" s="67"/>
      <c r="Z1" s="67"/>
      <c r="AA1" s="67"/>
      <c r="AB1" s="67"/>
      <c r="AC1" s="67"/>
      <c r="AD1" s="67"/>
      <c r="AE1" s="67"/>
      <c r="AF1" s="68"/>
      <c r="AH1" s="66" t="s">
        <v>34</v>
      </c>
      <c r="AI1" s="67"/>
      <c r="AJ1" s="67"/>
      <c r="AK1" s="67"/>
      <c r="AL1" s="67"/>
      <c r="AM1" s="67"/>
      <c r="AN1" s="67"/>
      <c r="AO1" s="67"/>
      <c r="AP1" s="67"/>
      <c r="AQ1" s="68"/>
    </row>
    <row r="2" spans="1:43" ht="12.75">
      <c r="A2" s="9" t="s">
        <v>0</v>
      </c>
      <c r="B2" s="13">
        <v>-25</v>
      </c>
      <c r="C2" s="14" t="s">
        <v>1</v>
      </c>
      <c r="D2" s="13">
        <v>3</v>
      </c>
      <c r="E2" s="14" t="s">
        <v>1</v>
      </c>
      <c r="F2" s="15" t="str">
        <f>IF(B2&gt;0,"N","S")</f>
        <v>S</v>
      </c>
      <c r="G2" s="16">
        <f>(ABS(B2))+D2/60</f>
        <v>25.05</v>
      </c>
      <c r="H2" s="16">
        <f>IF(B2&lt;0,-G2,G2)</f>
        <v>-25.05</v>
      </c>
      <c r="I2" s="16">
        <f>RADIANS(H2)</f>
        <v>-0.43720497762457955</v>
      </c>
      <c r="J2" s="17"/>
      <c r="L2" s="1" t="s">
        <v>0</v>
      </c>
      <c r="M2" s="18">
        <v>35</v>
      </c>
      <c r="N2" s="19" t="s">
        <v>1</v>
      </c>
      <c r="O2" s="18">
        <v>20.5</v>
      </c>
      <c r="P2" s="19" t="s">
        <v>1</v>
      </c>
      <c r="Q2" s="20" t="str">
        <f>IF(M2&gt;0,"N","S")</f>
        <v>N</v>
      </c>
      <c r="R2" s="21">
        <f>(ABS(M2))+O2/60</f>
        <v>35.34166666666667</v>
      </c>
      <c r="S2" s="21">
        <f>IF(M2&lt;0,-R2,R2)</f>
        <v>35.34166666666667</v>
      </c>
      <c r="T2" s="21">
        <f>RADIANS(S2)</f>
        <v>0.6168284464756627</v>
      </c>
      <c r="U2" s="22"/>
      <c r="W2" s="9" t="s">
        <v>0</v>
      </c>
      <c r="X2" s="13">
        <v>-40</v>
      </c>
      <c r="Y2" s="14" t="s">
        <v>1</v>
      </c>
      <c r="Z2" s="13">
        <v>30.6</v>
      </c>
      <c r="AA2" s="14" t="s">
        <v>1</v>
      </c>
      <c r="AB2" s="15" t="str">
        <f>IF(X2&gt;0,"N","S")</f>
        <v>S</v>
      </c>
      <c r="AC2" s="16">
        <f>(ABS(X2))+Z2/60</f>
        <v>40.51</v>
      </c>
      <c r="AD2" s="16">
        <f>IF(X2&lt;0,-AC2,AC2)</f>
        <v>-40.51</v>
      </c>
      <c r="AE2" s="16">
        <f>RADIANS(AD2)</f>
        <v>-0.7070328799829029</v>
      </c>
      <c r="AF2" s="17"/>
      <c r="AH2" s="1" t="s">
        <v>0</v>
      </c>
      <c r="AI2" s="18">
        <v>70</v>
      </c>
      <c r="AJ2" s="19" t="s">
        <v>1</v>
      </c>
      <c r="AK2" s="18">
        <v>0</v>
      </c>
      <c r="AL2" s="19" t="s">
        <v>1</v>
      </c>
      <c r="AM2" s="20" t="str">
        <f>IF(AI2&gt;0,"N","S")</f>
        <v>N</v>
      </c>
      <c r="AN2" s="21">
        <f>(ABS(AI2))+AK2/60</f>
        <v>70</v>
      </c>
      <c r="AO2" s="21">
        <f>IF(AI2&lt;0,-AN2,AN2)</f>
        <v>70</v>
      </c>
      <c r="AP2" s="21">
        <f>RADIANS(AO2)</f>
        <v>1.2217304763960306</v>
      </c>
      <c r="AQ2" s="22"/>
    </row>
    <row r="3" spans="1:43" ht="12.75">
      <c r="A3" s="1" t="s">
        <v>3</v>
      </c>
      <c r="B3" s="18">
        <v>14</v>
      </c>
      <c r="C3" s="19" t="s">
        <v>1</v>
      </c>
      <c r="D3" s="18">
        <v>58.5</v>
      </c>
      <c r="E3" s="19" t="s">
        <v>1</v>
      </c>
      <c r="F3" s="20" t="str">
        <f>IF(B3&gt;0,"E","W")</f>
        <v>E</v>
      </c>
      <c r="G3" s="21">
        <f>(ABS(B3))+D3/60</f>
        <v>14.975</v>
      </c>
      <c r="H3" s="21">
        <f>IF(B3&lt;0,-G3,G3)</f>
        <v>14.975</v>
      </c>
      <c r="I3" s="21">
        <f>RADIANS(H3)</f>
        <v>0.26136305548615085</v>
      </c>
      <c r="J3" s="22"/>
      <c r="L3" s="1" t="s">
        <v>3</v>
      </c>
      <c r="M3" s="18">
        <v>-124</v>
      </c>
      <c r="N3" s="19" t="s">
        <v>1</v>
      </c>
      <c r="O3" s="18">
        <v>30.5</v>
      </c>
      <c r="P3" s="19" t="s">
        <v>1</v>
      </c>
      <c r="Q3" s="20" t="str">
        <f>IF(M3&gt;0,"E","W")</f>
        <v>W</v>
      </c>
      <c r="R3" s="21">
        <f>(ABS(M3))+O3/60</f>
        <v>124.50833333333334</v>
      </c>
      <c r="S3" s="21">
        <f>IF(M3&lt;0,-R3,R3)</f>
        <v>-124.50833333333334</v>
      </c>
      <c r="T3" s="21">
        <f>RADIANS(S3)</f>
        <v>-2.1730803628372732</v>
      </c>
      <c r="U3" s="22"/>
      <c r="W3" s="1" t="s">
        <v>3</v>
      </c>
      <c r="X3" s="18">
        <v>-20</v>
      </c>
      <c r="Y3" s="19" t="s">
        <v>1</v>
      </c>
      <c r="Z3" s="18">
        <v>15.8</v>
      </c>
      <c r="AA3" s="19" t="s">
        <v>1</v>
      </c>
      <c r="AB3" s="20" t="str">
        <f>IF(X3&gt;0,"E","W")</f>
        <v>W</v>
      </c>
      <c r="AC3" s="21">
        <f>(ABS(X3))+Z3/60</f>
        <v>20.263333333333332</v>
      </c>
      <c r="AD3" s="21">
        <f>IF(X3&lt;0,-AC3,AC3)</f>
        <v>-20.263333333333332</v>
      </c>
      <c r="AE3" s="21">
        <f>RADIANS(AD3)</f>
        <v>-0.3536618840957843</v>
      </c>
      <c r="AF3" s="22"/>
      <c r="AH3" s="1" t="s">
        <v>3</v>
      </c>
      <c r="AI3" s="18">
        <v>-50</v>
      </c>
      <c r="AJ3" s="19" t="s">
        <v>1</v>
      </c>
      <c r="AK3" s="18">
        <v>0</v>
      </c>
      <c r="AL3" s="19" t="s">
        <v>1</v>
      </c>
      <c r="AM3" s="20" t="str">
        <f>IF(AI3&gt;0,"E","W")</f>
        <v>W</v>
      </c>
      <c r="AN3" s="21">
        <f>(ABS(AI3))+AK3/60</f>
        <v>50</v>
      </c>
      <c r="AO3" s="21">
        <f>IF(AI3&lt;0,-AN3,AN3)</f>
        <v>-50</v>
      </c>
      <c r="AP3" s="21">
        <f>RADIANS(AO3)</f>
        <v>-0.8726646259971648</v>
      </c>
      <c r="AQ3" s="22"/>
    </row>
    <row r="4" spans="1:43" ht="6.75" customHeight="1">
      <c r="A4" s="23"/>
      <c r="B4" s="24"/>
      <c r="C4" s="24"/>
      <c r="D4" s="24"/>
      <c r="E4" s="24"/>
      <c r="F4" s="24"/>
      <c r="G4" s="24"/>
      <c r="H4" s="24"/>
      <c r="I4" s="24"/>
      <c r="J4" s="22"/>
      <c r="L4" s="23"/>
      <c r="M4" s="24"/>
      <c r="N4" s="24"/>
      <c r="O4" s="24"/>
      <c r="P4" s="24"/>
      <c r="Q4" s="24"/>
      <c r="R4" s="24"/>
      <c r="S4" s="24"/>
      <c r="T4" s="24"/>
      <c r="U4" s="22"/>
      <c r="W4" s="23"/>
      <c r="X4" s="24"/>
      <c r="Y4" s="24"/>
      <c r="Z4" s="24"/>
      <c r="AA4" s="24"/>
      <c r="AB4" s="24"/>
      <c r="AC4" s="24"/>
      <c r="AD4" s="24"/>
      <c r="AE4" s="24"/>
      <c r="AF4" s="22"/>
      <c r="AH4" s="23"/>
      <c r="AI4" s="24"/>
      <c r="AJ4" s="24"/>
      <c r="AK4" s="24"/>
      <c r="AL4" s="24"/>
      <c r="AM4" s="24"/>
      <c r="AN4" s="24"/>
      <c r="AO4" s="24"/>
      <c r="AP4" s="24"/>
      <c r="AQ4" s="22"/>
    </row>
    <row r="5" spans="1:43" ht="12.75">
      <c r="A5" s="25" t="s">
        <v>4</v>
      </c>
      <c r="B5" s="18">
        <v>8</v>
      </c>
      <c r="C5" s="26" t="s">
        <v>6</v>
      </c>
      <c r="D5" s="18">
        <v>42</v>
      </c>
      <c r="E5" s="26" t="s">
        <v>6</v>
      </c>
      <c r="F5" s="27">
        <v>15</v>
      </c>
      <c r="G5" s="24"/>
      <c r="H5" s="21">
        <f>B5+D5/60+F5/3600</f>
        <v>8.704166666666666</v>
      </c>
      <c r="I5" s="21">
        <f>RADIANS(H5)</f>
        <v>0.1519163669756731</v>
      </c>
      <c r="J5" s="22"/>
      <c r="L5" s="25" t="s">
        <v>4</v>
      </c>
      <c r="M5" s="18">
        <v>2</v>
      </c>
      <c r="N5" s="26" t="s">
        <v>6</v>
      </c>
      <c r="O5" s="18">
        <v>18</v>
      </c>
      <c r="P5" s="26" t="s">
        <v>6</v>
      </c>
      <c r="Q5" s="27">
        <v>10</v>
      </c>
      <c r="R5" s="24"/>
      <c r="S5" s="21">
        <f>M5+O5/60+Q5/3600</f>
        <v>2.3027777777777776</v>
      </c>
      <c r="T5" s="21">
        <f>RADIANS(S5)</f>
        <v>0.04019105416398053</v>
      </c>
      <c r="U5" s="22"/>
      <c r="W5" s="25" t="s">
        <v>4</v>
      </c>
      <c r="X5" s="18">
        <v>8</v>
      </c>
      <c r="Y5" s="26" t="s">
        <v>6</v>
      </c>
      <c r="Z5" s="18">
        <v>50</v>
      </c>
      <c r="AA5" s="26" t="s">
        <v>6</v>
      </c>
      <c r="AB5" s="27">
        <v>0</v>
      </c>
      <c r="AC5" s="24"/>
      <c r="AD5" s="21">
        <f>X5+Z5/60+AB5/3600</f>
        <v>8.833333333333334</v>
      </c>
      <c r="AE5" s="21">
        <f>RADIANS(AD5)</f>
        <v>0.15417075059283245</v>
      </c>
      <c r="AF5" s="22"/>
      <c r="AH5" s="25" t="s">
        <v>4</v>
      </c>
      <c r="AI5" s="18">
        <v>0</v>
      </c>
      <c r="AJ5" s="26" t="s">
        <v>6</v>
      </c>
      <c r="AK5" s="18">
        <v>15</v>
      </c>
      <c r="AL5" s="26" t="s">
        <v>6</v>
      </c>
      <c r="AM5" s="27">
        <v>0</v>
      </c>
      <c r="AN5" s="24"/>
      <c r="AO5" s="21">
        <f>AI5+AK5/60+AM5/3600</f>
        <v>0.25</v>
      </c>
      <c r="AP5" s="21">
        <f>RADIANS(AO5)</f>
        <v>0.004363323129985824</v>
      </c>
      <c r="AQ5" s="22"/>
    </row>
    <row r="6" spans="1:43" ht="12.75">
      <c r="A6" s="28" t="s">
        <v>5</v>
      </c>
      <c r="B6" s="29">
        <v>0</v>
      </c>
      <c r="C6" s="30" t="s">
        <v>6</v>
      </c>
      <c r="D6" s="29">
        <v>0</v>
      </c>
      <c r="E6" s="30" t="s">
        <v>6</v>
      </c>
      <c r="F6" s="31">
        <v>-50</v>
      </c>
      <c r="G6" s="21">
        <f>ABS(D6/60)+(F6/3600)</f>
        <v>-0.013888888888888888</v>
      </c>
      <c r="H6" s="21">
        <f>IF(D6&lt;0,-G6,G6)</f>
        <v>-0.013888888888888888</v>
      </c>
      <c r="I6" s="21">
        <f>RADIANS(H6)</f>
        <v>-0.00024240684055476798</v>
      </c>
      <c r="J6" s="22"/>
      <c r="L6" s="28" t="s">
        <v>5</v>
      </c>
      <c r="M6" s="29">
        <v>0</v>
      </c>
      <c r="N6" s="30" t="s">
        <v>6</v>
      </c>
      <c r="O6" s="29">
        <v>0</v>
      </c>
      <c r="P6" s="30" t="s">
        <v>6</v>
      </c>
      <c r="Q6" s="31">
        <v>-50</v>
      </c>
      <c r="R6" s="21">
        <f>ABS(O6/60)+(Q6/3600)</f>
        <v>-0.013888888888888888</v>
      </c>
      <c r="S6" s="21">
        <f>IF(O6&lt;0,-R6,R6)</f>
        <v>-0.013888888888888888</v>
      </c>
      <c r="T6" s="21">
        <f>RADIANS(S6)</f>
        <v>-0.00024240684055476798</v>
      </c>
      <c r="U6" s="22"/>
      <c r="W6" s="28" t="s">
        <v>5</v>
      </c>
      <c r="X6" s="29">
        <v>0</v>
      </c>
      <c r="Y6" s="30" t="s">
        <v>6</v>
      </c>
      <c r="Z6" s="29">
        <v>2</v>
      </c>
      <c r="AA6" s="30" t="s">
        <v>6</v>
      </c>
      <c r="AB6" s="31">
        <v>15</v>
      </c>
      <c r="AC6" s="21">
        <f>ABS(Z6/60)+(AB6/3600)</f>
        <v>0.0375</v>
      </c>
      <c r="AD6" s="21">
        <f>IF(Z6&lt;0,-AC6,AC6)</f>
        <v>0.0375</v>
      </c>
      <c r="AE6" s="21">
        <f>RADIANS(AD6)</f>
        <v>0.0006544984694978735</v>
      </c>
      <c r="AF6" s="22"/>
      <c r="AH6" s="28" t="s">
        <v>5</v>
      </c>
      <c r="AI6" s="29">
        <v>0</v>
      </c>
      <c r="AJ6" s="30" t="s">
        <v>6</v>
      </c>
      <c r="AK6" s="29">
        <v>1</v>
      </c>
      <c r="AL6" s="30" t="s">
        <v>6</v>
      </c>
      <c r="AM6" s="31">
        <v>36</v>
      </c>
      <c r="AN6" s="21">
        <f>ABS(AK6/60)+(AM6/3600)</f>
        <v>0.026666666666666665</v>
      </c>
      <c r="AO6" s="21">
        <f>IF(AK6&lt;0,-AN6,AN6)</f>
        <v>0.026666666666666665</v>
      </c>
      <c r="AP6" s="21">
        <f>RADIANS(AO6)</f>
        <v>0.0004654211338651545</v>
      </c>
      <c r="AQ6" s="22"/>
    </row>
    <row r="7" spans="1:43" ht="12.75">
      <c r="A7" s="25" t="s">
        <v>7</v>
      </c>
      <c r="B7" s="32">
        <f>TRUNC(H7)</f>
        <v>8</v>
      </c>
      <c r="C7" s="26" t="s">
        <v>6</v>
      </c>
      <c r="D7" s="32">
        <f>TRUNC((H7-B7)*60)</f>
        <v>41</v>
      </c>
      <c r="E7" s="26" t="s">
        <v>6</v>
      </c>
      <c r="F7" s="33">
        <f>ROUND((H7-B7-D7/60)*3600,0)</f>
        <v>25</v>
      </c>
      <c r="G7" s="24"/>
      <c r="H7" s="21">
        <f>H5+H6</f>
        <v>8.690277777777776</v>
      </c>
      <c r="I7" s="21">
        <f>RADIANS(H7)</f>
        <v>0.1516739601351183</v>
      </c>
      <c r="J7" s="22"/>
      <c r="L7" s="25" t="s">
        <v>7</v>
      </c>
      <c r="M7" s="32">
        <f>TRUNC(S7)</f>
        <v>2</v>
      </c>
      <c r="N7" s="26" t="s">
        <v>6</v>
      </c>
      <c r="O7" s="32">
        <f>TRUNC((S7-M7)*60)</f>
        <v>17</v>
      </c>
      <c r="P7" s="26" t="s">
        <v>6</v>
      </c>
      <c r="Q7" s="33">
        <f>ROUND((S7-M7-O7/60)*3600,0)</f>
        <v>20</v>
      </c>
      <c r="R7" s="24"/>
      <c r="S7" s="21">
        <f>S5+S6</f>
        <v>2.2888888888888888</v>
      </c>
      <c r="T7" s="21">
        <f>RADIANS(S7)</f>
        <v>0.03994864732342576</v>
      </c>
      <c r="U7" s="22"/>
      <c r="W7" s="25" t="s">
        <v>7</v>
      </c>
      <c r="X7" s="32">
        <f>TRUNC(AD7)</f>
        <v>8</v>
      </c>
      <c r="Y7" s="26" t="s">
        <v>6</v>
      </c>
      <c r="Z7" s="32">
        <f>TRUNC((AD7-X7)*60)</f>
        <v>52</v>
      </c>
      <c r="AA7" s="26" t="s">
        <v>6</v>
      </c>
      <c r="AB7" s="33">
        <f>ROUND((AD7-X7-Z7/60)*3600,0)</f>
        <v>15</v>
      </c>
      <c r="AC7" s="24"/>
      <c r="AD7" s="21">
        <f>AD5+AD6</f>
        <v>8.870833333333334</v>
      </c>
      <c r="AE7" s="21">
        <f>RADIANS(AD7)</f>
        <v>0.15482524906233033</v>
      </c>
      <c r="AF7" s="22"/>
      <c r="AH7" s="25" t="s">
        <v>7</v>
      </c>
      <c r="AI7" s="32">
        <f>TRUNC(AO7)</f>
        <v>0</v>
      </c>
      <c r="AJ7" s="26" t="s">
        <v>6</v>
      </c>
      <c r="AK7" s="32">
        <f>TRUNC((AO7-AI7)*60)</f>
        <v>16</v>
      </c>
      <c r="AL7" s="26" t="s">
        <v>6</v>
      </c>
      <c r="AM7" s="33">
        <f>ROUND((AO7-AI7-AK7/60)*3600,0)</f>
        <v>36</v>
      </c>
      <c r="AN7" s="24"/>
      <c r="AO7" s="21">
        <f>AO5+AO6</f>
        <v>0.27666666666666667</v>
      </c>
      <c r="AP7" s="21">
        <f>RADIANS(AO7)</f>
        <v>0.004828744263850979</v>
      </c>
      <c r="AQ7" s="22"/>
    </row>
    <row r="8" spans="1:43" ht="4.5" customHeight="1">
      <c r="A8" s="23"/>
      <c r="B8" s="24"/>
      <c r="C8" s="24"/>
      <c r="D8" s="24"/>
      <c r="E8" s="24"/>
      <c r="F8" s="24"/>
      <c r="G8" s="24"/>
      <c r="H8" s="24"/>
      <c r="I8" s="24"/>
      <c r="J8" s="22"/>
      <c r="L8" s="23"/>
      <c r="M8" s="24"/>
      <c r="N8" s="24"/>
      <c r="O8" s="24"/>
      <c r="P8" s="24"/>
      <c r="Q8" s="24"/>
      <c r="R8" s="24"/>
      <c r="S8" s="24"/>
      <c r="T8" s="24"/>
      <c r="U8" s="22"/>
      <c r="W8" s="23"/>
      <c r="X8" s="24"/>
      <c r="Y8" s="24"/>
      <c r="Z8" s="24"/>
      <c r="AA8" s="24"/>
      <c r="AB8" s="24"/>
      <c r="AC8" s="24"/>
      <c r="AD8" s="24"/>
      <c r="AE8" s="24"/>
      <c r="AF8" s="22"/>
      <c r="AH8" s="23"/>
      <c r="AI8" s="24"/>
      <c r="AJ8" s="24"/>
      <c r="AK8" s="24"/>
      <c r="AL8" s="24"/>
      <c r="AM8" s="24"/>
      <c r="AN8" s="24"/>
      <c r="AO8" s="24"/>
      <c r="AP8" s="24"/>
      <c r="AQ8" s="22"/>
    </row>
    <row r="9" spans="1:43" ht="12.75">
      <c r="A9" s="25" t="s">
        <v>9</v>
      </c>
      <c r="B9" s="18">
        <v>-0.8</v>
      </c>
      <c r="C9" s="26" t="s">
        <v>2</v>
      </c>
      <c r="D9" s="24"/>
      <c r="E9" s="24"/>
      <c r="F9" s="24"/>
      <c r="G9" s="24"/>
      <c r="H9" s="24"/>
      <c r="I9" s="24"/>
      <c r="J9" s="22"/>
      <c r="L9" s="25" t="s">
        <v>9</v>
      </c>
      <c r="M9" s="18">
        <v>-2.1</v>
      </c>
      <c r="N9" s="26" t="s">
        <v>2</v>
      </c>
      <c r="O9" s="24"/>
      <c r="P9" s="24"/>
      <c r="Q9" s="24"/>
      <c r="R9" s="24"/>
      <c r="S9" s="24"/>
      <c r="T9" s="24"/>
      <c r="U9" s="22"/>
      <c r="W9" s="25" t="s">
        <v>9</v>
      </c>
      <c r="X9" s="18">
        <v>13.7</v>
      </c>
      <c r="Y9" s="26" t="s">
        <v>2</v>
      </c>
      <c r="Z9" s="24"/>
      <c r="AA9" s="24"/>
      <c r="AB9" s="24"/>
      <c r="AC9" s="24"/>
      <c r="AD9" s="24"/>
      <c r="AE9" s="24"/>
      <c r="AF9" s="22"/>
      <c r="AH9" s="25" t="s">
        <v>9</v>
      </c>
      <c r="AI9" s="18">
        <v>54.9</v>
      </c>
      <c r="AJ9" s="26" t="s">
        <v>2</v>
      </c>
      <c r="AK9" s="24"/>
      <c r="AL9" s="24"/>
      <c r="AM9" s="24"/>
      <c r="AN9" s="24"/>
      <c r="AO9" s="24"/>
      <c r="AP9" s="24"/>
      <c r="AQ9" s="22"/>
    </row>
    <row r="10" spans="1:43" ht="12.75">
      <c r="A10" s="28" t="s">
        <v>10</v>
      </c>
      <c r="B10" s="29">
        <v>-5.9</v>
      </c>
      <c r="C10" s="26" t="s">
        <v>2</v>
      </c>
      <c r="D10" s="24"/>
      <c r="E10" s="24"/>
      <c r="F10" s="24"/>
      <c r="G10" s="24"/>
      <c r="H10" s="24"/>
      <c r="I10" s="24"/>
      <c r="J10" s="22"/>
      <c r="L10" s="25" t="s">
        <v>10</v>
      </c>
      <c r="M10" s="18">
        <v>-5.9</v>
      </c>
      <c r="N10" s="26" t="s">
        <v>2</v>
      </c>
      <c r="O10" s="24"/>
      <c r="P10" s="24"/>
      <c r="Q10" s="24"/>
      <c r="R10" s="24"/>
      <c r="S10" s="24"/>
      <c r="T10" s="24"/>
      <c r="U10" s="22"/>
      <c r="W10" s="28" t="s">
        <v>10</v>
      </c>
      <c r="X10" s="29">
        <v>-6.6</v>
      </c>
      <c r="Y10" s="30" t="s">
        <v>2</v>
      </c>
      <c r="Z10" s="24"/>
      <c r="AA10" s="24"/>
      <c r="AB10" s="24"/>
      <c r="AC10" s="24"/>
      <c r="AD10" s="24"/>
      <c r="AE10" s="24"/>
      <c r="AF10" s="22"/>
      <c r="AH10" s="25" t="s">
        <v>10</v>
      </c>
      <c r="AI10" s="18">
        <v>-6.5</v>
      </c>
      <c r="AJ10" s="26" t="s">
        <v>2</v>
      </c>
      <c r="AK10" s="24"/>
      <c r="AL10" s="24"/>
      <c r="AM10" s="24"/>
      <c r="AN10" s="24"/>
      <c r="AO10" s="24"/>
      <c r="AP10" s="24"/>
      <c r="AQ10" s="22"/>
    </row>
    <row r="11" spans="1:43" ht="12.75">
      <c r="A11" s="25" t="s">
        <v>11</v>
      </c>
      <c r="B11" s="32">
        <f>SUM(B9:B10)</f>
        <v>-6.7</v>
      </c>
      <c r="C11" s="26" t="s">
        <v>2</v>
      </c>
      <c r="D11" s="24"/>
      <c r="E11" s="24"/>
      <c r="F11" s="24"/>
      <c r="G11" s="24"/>
      <c r="H11" s="24"/>
      <c r="I11" s="24"/>
      <c r="J11" s="22"/>
      <c r="L11" s="28" t="s">
        <v>26</v>
      </c>
      <c r="M11" s="29">
        <v>0.1</v>
      </c>
      <c r="N11" s="26" t="s">
        <v>2</v>
      </c>
      <c r="O11" s="24"/>
      <c r="P11" s="24"/>
      <c r="Q11" s="24"/>
      <c r="R11" s="24"/>
      <c r="S11" s="24"/>
      <c r="T11" s="24"/>
      <c r="U11" s="22"/>
      <c r="W11" s="25" t="s">
        <v>11</v>
      </c>
      <c r="X11" s="32">
        <f>SUM(X9:X10)</f>
        <v>7.1</v>
      </c>
      <c r="Y11" s="26" t="s">
        <v>2</v>
      </c>
      <c r="Z11" s="24"/>
      <c r="AA11" s="24"/>
      <c r="AB11" s="24"/>
      <c r="AC11" s="24"/>
      <c r="AD11" s="24"/>
      <c r="AE11" s="24"/>
      <c r="AF11" s="22"/>
      <c r="AH11" s="28" t="s">
        <v>26</v>
      </c>
      <c r="AI11" s="29">
        <v>-26</v>
      </c>
      <c r="AJ11" s="26" t="s">
        <v>2</v>
      </c>
      <c r="AK11" s="34" t="s">
        <v>37</v>
      </c>
      <c r="AL11" s="35" t="s">
        <v>38</v>
      </c>
      <c r="AM11" s="36">
        <v>58.2</v>
      </c>
      <c r="AN11" s="24"/>
      <c r="AO11" s="24"/>
      <c r="AP11" s="24"/>
      <c r="AQ11" s="22"/>
    </row>
    <row r="12" spans="1:43" ht="12.75">
      <c r="A12" s="23"/>
      <c r="B12" s="24"/>
      <c r="C12" s="24"/>
      <c r="D12" s="24"/>
      <c r="E12" s="24"/>
      <c r="F12" s="24"/>
      <c r="G12" s="24"/>
      <c r="H12" s="24"/>
      <c r="I12" s="24"/>
      <c r="J12" s="22"/>
      <c r="L12" s="25" t="s">
        <v>11</v>
      </c>
      <c r="M12" s="32">
        <f>SUM(M9:M11)</f>
        <v>-7.9</v>
      </c>
      <c r="N12" s="26" t="s">
        <v>2</v>
      </c>
      <c r="O12" s="24"/>
      <c r="P12" s="24"/>
      <c r="Q12" s="24"/>
      <c r="R12" s="24"/>
      <c r="S12" s="24"/>
      <c r="T12" s="24"/>
      <c r="U12" s="22"/>
      <c r="W12" s="23"/>
      <c r="X12" s="24"/>
      <c r="Y12" s="24"/>
      <c r="Z12" s="24"/>
      <c r="AA12" s="24"/>
      <c r="AB12" s="24"/>
      <c r="AC12" s="24"/>
      <c r="AD12" s="24"/>
      <c r="AE12" s="24"/>
      <c r="AF12" s="22"/>
      <c r="AH12" s="25" t="s">
        <v>11</v>
      </c>
      <c r="AI12" s="32">
        <f>SUM(AI9:AI11)</f>
        <v>22.4</v>
      </c>
      <c r="AJ12" s="26" t="s">
        <v>2</v>
      </c>
      <c r="AK12" s="24"/>
      <c r="AL12" s="24"/>
      <c r="AM12" s="24"/>
      <c r="AN12" s="24"/>
      <c r="AO12" s="24"/>
      <c r="AP12" s="24"/>
      <c r="AQ12" s="22"/>
    </row>
    <row r="13" spans="1:43" ht="6" customHeight="1">
      <c r="A13" s="23"/>
      <c r="B13" s="24"/>
      <c r="C13" s="24"/>
      <c r="D13" s="24"/>
      <c r="E13" s="24"/>
      <c r="F13" s="24"/>
      <c r="G13" s="24"/>
      <c r="H13" s="24"/>
      <c r="I13" s="24"/>
      <c r="J13" s="22"/>
      <c r="L13" s="23"/>
      <c r="M13" s="24"/>
      <c r="N13" s="24"/>
      <c r="O13" s="24"/>
      <c r="P13" s="24"/>
      <c r="Q13" s="24"/>
      <c r="R13" s="24"/>
      <c r="S13" s="24"/>
      <c r="T13" s="24"/>
      <c r="U13" s="22"/>
      <c r="W13" s="23"/>
      <c r="X13" s="24"/>
      <c r="Y13" s="24"/>
      <c r="Z13" s="24"/>
      <c r="AA13" s="24"/>
      <c r="AB13" s="24"/>
      <c r="AC13" s="24"/>
      <c r="AD13" s="24"/>
      <c r="AE13" s="24"/>
      <c r="AF13" s="22"/>
      <c r="AH13" s="23"/>
      <c r="AI13" s="24"/>
      <c r="AJ13" s="24"/>
      <c r="AK13" s="24"/>
      <c r="AL13" s="24"/>
      <c r="AM13" s="24"/>
      <c r="AN13" s="24"/>
      <c r="AO13" s="24"/>
      <c r="AP13" s="24"/>
      <c r="AQ13" s="22"/>
    </row>
    <row r="14" spans="1:43" ht="12.75">
      <c r="A14" s="25" t="s">
        <v>8</v>
      </c>
      <c r="B14" s="18">
        <v>50</v>
      </c>
      <c r="C14" s="19" t="s">
        <v>1</v>
      </c>
      <c r="D14" s="18">
        <v>15.4</v>
      </c>
      <c r="E14" s="26" t="s">
        <v>2</v>
      </c>
      <c r="F14" s="24"/>
      <c r="G14" s="21">
        <f>(ABS(B14))+D14/60</f>
        <v>50.25666666666667</v>
      </c>
      <c r="H14" s="21">
        <f>IF(B14&lt;0,-G14,G14)</f>
        <v>50.25666666666667</v>
      </c>
      <c r="I14" s="21">
        <f>RADIANS(H14)</f>
        <v>0.8771443044106169</v>
      </c>
      <c r="J14" s="22"/>
      <c r="L14" s="25" t="s">
        <v>30</v>
      </c>
      <c r="M14" s="18">
        <v>24</v>
      </c>
      <c r="N14" s="19" t="s">
        <v>1</v>
      </c>
      <c r="O14" s="18">
        <v>31.2</v>
      </c>
      <c r="P14" s="26" t="s">
        <v>2</v>
      </c>
      <c r="Q14" s="24"/>
      <c r="R14" s="21">
        <f>(ABS(M14))+O14/60</f>
        <v>24.52</v>
      </c>
      <c r="S14" s="21">
        <f>IF(M14&lt;0,-R14,R14)</f>
        <v>24.52</v>
      </c>
      <c r="T14" s="21">
        <f>RADIANS(S14)</f>
        <v>0.4279547325890096</v>
      </c>
      <c r="U14" s="22"/>
      <c r="W14" s="25" t="s">
        <v>32</v>
      </c>
      <c r="X14" s="18">
        <v>20</v>
      </c>
      <c r="Y14" s="19" t="s">
        <v>1</v>
      </c>
      <c r="Z14" s="18">
        <v>3.4</v>
      </c>
      <c r="AA14" s="26" t="s">
        <v>2</v>
      </c>
      <c r="AB14" s="24"/>
      <c r="AC14" s="21">
        <f>(ABS(X14))+Z14/60</f>
        <v>20.05666666666667</v>
      </c>
      <c r="AD14" s="21">
        <f>IF(X14&lt;0,-AC14,AC14)</f>
        <v>20.05666666666667</v>
      </c>
      <c r="AE14" s="21">
        <f>RADIANS(AD14)</f>
        <v>0.3500548703083294</v>
      </c>
      <c r="AF14" s="22"/>
      <c r="AH14" s="25" t="s">
        <v>35</v>
      </c>
      <c r="AI14" s="18">
        <v>3</v>
      </c>
      <c r="AJ14" s="19" t="s">
        <v>1</v>
      </c>
      <c r="AK14" s="18">
        <v>20</v>
      </c>
      <c r="AL14" s="26" t="s">
        <v>2</v>
      </c>
      <c r="AM14" s="24"/>
      <c r="AN14" s="21">
        <f>(ABS(AI14))+AK14/60</f>
        <v>3.3333333333333335</v>
      </c>
      <c r="AO14" s="21">
        <f>IF(AI14&lt;0,-AN14,AN14)</f>
        <v>3.3333333333333335</v>
      </c>
      <c r="AP14" s="21">
        <f>RADIANS(AO14)</f>
        <v>0.05817764173314432</v>
      </c>
      <c r="AQ14" s="22"/>
    </row>
    <row r="15" spans="1:43" ht="12.75">
      <c r="A15" s="25" t="s">
        <v>12</v>
      </c>
      <c r="B15" s="24"/>
      <c r="C15" s="19" t="s">
        <v>1</v>
      </c>
      <c r="D15" s="18">
        <v>-2.3</v>
      </c>
      <c r="E15" s="26" t="s">
        <v>2</v>
      </c>
      <c r="F15" s="24"/>
      <c r="G15" s="21">
        <f>(ABS(B15))+D15/60</f>
        <v>-0.03833333333333333</v>
      </c>
      <c r="H15" s="21">
        <f>IF(B15&lt;0,-G15,G15)</f>
        <v>-0.03833333333333333</v>
      </c>
      <c r="I15" s="21">
        <f>RADIANS(H15)</f>
        <v>-0.0006690428799311596</v>
      </c>
      <c r="J15" s="22"/>
      <c r="L15" s="25" t="s">
        <v>12</v>
      </c>
      <c r="M15" s="24"/>
      <c r="N15" s="19" t="s">
        <v>1</v>
      </c>
      <c r="O15" s="18">
        <v>-2.3</v>
      </c>
      <c r="P15" s="26" t="s">
        <v>2</v>
      </c>
      <c r="Q15" s="24"/>
      <c r="R15" s="21">
        <f>(ABS(M15))+O15/60</f>
        <v>-0.03833333333333333</v>
      </c>
      <c r="S15" s="21">
        <f>IF(M15&lt;0,-R15,R15)</f>
        <v>-0.03833333333333333</v>
      </c>
      <c r="T15" s="21">
        <f>RADIANS(S15)</f>
        <v>-0.0006690428799311596</v>
      </c>
      <c r="U15" s="22"/>
      <c r="W15" s="25" t="s">
        <v>12</v>
      </c>
      <c r="X15" s="24"/>
      <c r="Y15" s="19" t="s">
        <v>1</v>
      </c>
      <c r="Z15" s="18">
        <v>2</v>
      </c>
      <c r="AA15" s="26" t="s">
        <v>2</v>
      </c>
      <c r="AB15" s="24"/>
      <c r="AC15" s="21">
        <f>(ABS(X15))+Z15/60</f>
        <v>0.03333333333333333</v>
      </c>
      <c r="AD15" s="21">
        <f>IF(X15&lt;0,-AC15,AC15)</f>
        <v>0.03333333333333333</v>
      </c>
      <c r="AE15" s="21">
        <f>RADIANS(AD15)</f>
        <v>0.0005817764173314432</v>
      </c>
      <c r="AF15" s="22"/>
      <c r="AH15" s="25" t="s">
        <v>12</v>
      </c>
      <c r="AI15" s="24"/>
      <c r="AJ15" s="19" t="s">
        <v>1</v>
      </c>
      <c r="AK15" s="18">
        <v>0</v>
      </c>
      <c r="AL15" s="26" t="s">
        <v>2</v>
      </c>
      <c r="AM15" s="24"/>
      <c r="AN15" s="21">
        <f>(ABS(AI15))+AK15/60</f>
        <v>0</v>
      </c>
      <c r="AO15" s="21">
        <f>IF(AI15&lt;0,-AN15,AN15)</f>
        <v>0</v>
      </c>
      <c r="AP15" s="21">
        <f>RADIANS(AO15)</f>
        <v>0</v>
      </c>
      <c r="AQ15" s="22"/>
    </row>
    <row r="16" spans="1:43" ht="12.75">
      <c r="A16" s="25" t="s">
        <v>13</v>
      </c>
      <c r="B16" s="24"/>
      <c r="C16" s="19" t="s">
        <v>1</v>
      </c>
      <c r="D16" s="18">
        <v>3.2</v>
      </c>
      <c r="E16" s="26" t="s">
        <v>2</v>
      </c>
      <c r="F16" s="24"/>
      <c r="G16" s="21">
        <f>(ABS(B16))+D16/60</f>
        <v>0.05333333333333334</v>
      </c>
      <c r="H16" s="21">
        <f>IF(B16&lt;0,-G16,G16)</f>
        <v>0.05333333333333334</v>
      </c>
      <c r="I16" s="21">
        <f>RADIANS(H16)</f>
        <v>0.0009308422677303091</v>
      </c>
      <c r="J16" s="22"/>
      <c r="L16" s="25" t="s">
        <v>13</v>
      </c>
      <c r="M16" s="24"/>
      <c r="N16" s="19" t="s">
        <v>1</v>
      </c>
      <c r="O16" s="18">
        <v>3.2</v>
      </c>
      <c r="P16" s="26" t="s">
        <v>2</v>
      </c>
      <c r="Q16" s="24"/>
      <c r="R16" s="21">
        <f>(ABS(M16))+O16/60</f>
        <v>0.05333333333333334</v>
      </c>
      <c r="S16" s="21">
        <f>IF(M16&lt;0,-R16,R16)</f>
        <v>0.05333333333333334</v>
      </c>
      <c r="T16" s="21">
        <f>RADIANS(S16)</f>
        <v>0.0009308422677303091</v>
      </c>
      <c r="U16" s="22"/>
      <c r="W16" s="25" t="s">
        <v>13</v>
      </c>
      <c r="X16" s="24"/>
      <c r="Y16" s="19" t="s">
        <v>1</v>
      </c>
      <c r="Z16" s="18">
        <v>0</v>
      </c>
      <c r="AA16" s="26" t="s">
        <v>2</v>
      </c>
      <c r="AB16" s="24"/>
      <c r="AC16" s="21">
        <f>(ABS(X16))+Z16/60</f>
        <v>0</v>
      </c>
      <c r="AD16" s="21">
        <f>IF(X16&lt;0,-AC16,AC16)</f>
        <v>0</v>
      </c>
      <c r="AE16" s="21">
        <f>RADIANS(AD16)</f>
        <v>0</v>
      </c>
      <c r="AF16" s="22"/>
      <c r="AH16" s="25" t="s">
        <v>13</v>
      </c>
      <c r="AI16" s="24"/>
      <c r="AJ16" s="19" t="s">
        <v>1</v>
      </c>
      <c r="AK16" s="18">
        <v>0</v>
      </c>
      <c r="AL16" s="26" t="s">
        <v>2</v>
      </c>
      <c r="AM16" s="24"/>
      <c r="AN16" s="21">
        <f>(ABS(AI16))+AK16/60</f>
        <v>0</v>
      </c>
      <c r="AO16" s="21">
        <f>IF(AI16&lt;0,-AN16,AN16)</f>
        <v>0</v>
      </c>
      <c r="AP16" s="21">
        <f>RADIANS(AO16)</f>
        <v>0</v>
      </c>
      <c r="AQ16" s="22"/>
    </row>
    <row r="17" spans="1:43" ht="12.75">
      <c r="A17" s="28" t="s">
        <v>11</v>
      </c>
      <c r="B17" s="37"/>
      <c r="C17" s="38" t="s">
        <v>1</v>
      </c>
      <c r="D17" s="39">
        <f>B11</f>
        <v>-6.7</v>
      </c>
      <c r="E17" s="30" t="s">
        <v>2</v>
      </c>
      <c r="F17" s="24"/>
      <c r="G17" s="21">
        <f>(ABS(B17))+D17/60</f>
        <v>-0.11166666666666666</v>
      </c>
      <c r="H17" s="21">
        <f>IF(B17&lt;0,-G17,G17)</f>
        <v>-0.11166666666666666</v>
      </c>
      <c r="I17" s="21">
        <f>RADIANS(H17)</f>
        <v>-0.0019489509980603345</v>
      </c>
      <c r="J17" s="22"/>
      <c r="L17" s="28" t="s">
        <v>11</v>
      </c>
      <c r="M17" s="37"/>
      <c r="N17" s="38" t="s">
        <v>1</v>
      </c>
      <c r="O17" s="39">
        <f>M12</f>
        <v>-7.9</v>
      </c>
      <c r="P17" s="30" t="s">
        <v>2</v>
      </c>
      <c r="Q17" s="24"/>
      <c r="R17" s="21">
        <f>(ABS(M17))+O17/60</f>
        <v>-0.13166666666666668</v>
      </c>
      <c r="S17" s="21">
        <f>IF(M17&lt;0,-R17,R17)</f>
        <v>-0.13166666666666668</v>
      </c>
      <c r="T17" s="21">
        <f>RADIANS(S17)</f>
        <v>-0.002298016848459201</v>
      </c>
      <c r="U17" s="22"/>
      <c r="W17" s="28" t="s">
        <v>11</v>
      </c>
      <c r="X17" s="37"/>
      <c r="Y17" s="38" t="s">
        <v>1</v>
      </c>
      <c r="Z17" s="39">
        <f>X11</f>
        <v>7.1</v>
      </c>
      <c r="AA17" s="30" t="s">
        <v>2</v>
      </c>
      <c r="AB17" s="24"/>
      <c r="AC17" s="21">
        <f>(ABS(X17))+Z17/60</f>
        <v>0.11833333333333333</v>
      </c>
      <c r="AD17" s="21">
        <f>IF(X17&lt;0,-AC17,AC17)</f>
        <v>0.11833333333333333</v>
      </c>
      <c r="AE17" s="21">
        <f>RADIANS(AD17)</f>
        <v>0.0020653062815266235</v>
      </c>
      <c r="AF17" s="22"/>
      <c r="AH17" s="28" t="s">
        <v>11</v>
      </c>
      <c r="AI17" s="37"/>
      <c r="AJ17" s="38" t="s">
        <v>1</v>
      </c>
      <c r="AK17" s="39">
        <f>AI12</f>
        <v>22.4</v>
      </c>
      <c r="AL17" s="30" t="s">
        <v>2</v>
      </c>
      <c r="AM17" s="24"/>
      <c r="AN17" s="21">
        <f>(ABS(AI17))+AK17/60</f>
        <v>0.3733333333333333</v>
      </c>
      <c r="AO17" s="21">
        <f>IF(AI17&lt;0,-AN17,AN17)</f>
        <v>0.3733333333333333</v>
      </c>
      <c r="AP17" s="21">
        <f>RADIANS(AO17)</f>
        <v>0.006515895874112163</v>
      </c>
      <c r="AQ17" s="22"/>
    </row>
    <row r="18" spans="1:43" ht="12.75">
      <c r="A18" s="25" t="s">
        <v>14</v>
      </c>
      <c r="B18" s="32">
        <f>TRUNC(H18,0)</f>
        <v>50</v>
      </c>
      <c r="C18" s="19" t="s">
        <v>1</v>
      </c>
      <c r="D18" s="32">
        <f>(H18-B18)*60</f>
        <v>9.600000000000222</v>
      </c>
      <c r="E18" s="26" t="s">
        <v>2</v>
      </c>
      <c r="F18" s="24"/>
      <c r="G18" s="24"/>
      <c r="H18" s="21">
        <f>SUM(H14:H17)</f>
        <v>50.160000000000004</v>
      </c>
      <c r="I18" s="21">
        <f>RADIANS(H18)</f>
        <v>0.8754571528003557</v>
      </c>
      <c r="J18" s="22"/>
      <c r="L18" s="25" t="s">
        <v>14</v>
      </c>
      <c r="M18" s="32">
        <f>TRUNC(S18,0)</f>
        <v>24</v>
      </c>
      <c r="N18" s="19" t="s">
        <v>1</v>
      </c>
      <c r="O18" s="32">
        <f>(S18-M18)*60</f>
        <v>24.199999999999946</v>
      </c>
      <c r="P18" s="26" t="s">
        <v>2</v>
      </c>
      <c r="Q18" s="24"/>
      <c r="R18" s="24"/>
      <c r="S18" s="21">
        <f>SUM(S14:S17)</f>
        <v>24.403333333333332</v>
      </c>
      <c r="T18" s="21">
        <f>RADIANS(S18)</f>
        <v>0.42591851512834955</v>
      </c>
      <c r="U18" s="22"/>
      <c r="W18" s="25" t="s">
        <v>14</v>
      </c>
      <c r="X18" s="32">
        <f>TRUNC(AD18,0)</f>
        <v>20</v>
      </c>
      <c r="Y18" s="19" t="s">
        <v>1</v>
      </c>
      <c r="Z18" s="32">
        <f>(AD18-X18)*60</f>
        <v>12.500000000000142</v>
      </c>
      <c r="AA18" s="26" t="s">
        <v>2</v>
      </c>
      <c r="AB18" s="24"/>
      <c r="AC18" s="24"/>
      <c r="AD18" s="21">
        <f>SUM(AD14:AD17)</f>
        <v>20.208333333333336</v>
      </c>
      <c r="AE18" s="21">
        <f>RADIANS(AD18)</f>
        <v>0.3527019530071875</v>
      </c>
      <c r="AF18" s="22"/>
      <c r="AH18" s="25" t="s">
        <v>14</v>
      </c>
      <c r="AI18" s="32">
        <f>TRUNC(AO18,0)</f>
        <v>3</v>
      </c>
      <c r="AJ18" s="19" t="s">
        <v>1</v>
      </c>
      <c r="AK18" s="32">
        <f>(AO18-AI18)*60</f>
        <v>42.40000000000002</v>
      </c>
      <c r="AL18" s="26" t="s">
        <v>2</v>
      </c>
      <c r="AM18" s="24"/>
      <c r="AN18" s="24"/>
      <c r="AO18" s="21">
        <f>SUM(AO14:AO17)</f>
        <v>3.706666666666667</v>
      </c>
      <c r="AP18" s="21">
        <f>RADIANS(AO18)</f>
        <v>0.06469353760725649</v>
      </c>
      <c r="AQ18" s="22"/>
    </row>
    <row r="19" spans="1:43" ht="12.75">
      <c r="A19" s="40" t="s">
        <v>15</v>
      </c>
      <c r="B19" s="41">
        <f>TRUNC(H19)</f>
        <v>-40</v>
      </c>
      <c r="C19" s="42" t="s">
        <v>1</v>
      </c>
      <c r="D19" s="41">
        <f>ROUND((H19-B19)*60,1)</f>
        <v>-15.2</v>
      </c>
      <c r="E19" s="43" t="s">
        <v>2</v>
      </c>
      <c r="F19" s="24"/>
      <c r="G19" s="24"/>
      <c r="H19" s="21">
        <f>DEGREES(I19)</f>
        <v>-40.2526508360772</v>
      </c>
      <c r="I19" s="21">
        <f>ASIN(J19)</f>
        <v>-0.7025412897451955</v>
      </c>
      <c r="J19" s="44">
        <f>SIN(I2)*SIN(I29)+COS(I2)*COS(I29)*COS(I27)</f>
        <v>-0.6461592905255689</v>
      </c>
      <c r="L19" s="40" t="s">
        <v>15</v>
      </c>
      <c r="M19" s="41">
        <f>TRUNC(S19)</f>
        <v>24</v>
      </c>
      <c r="N19" s="42" t="s">
        <v>1</v>
      </c>
      <c r="O19" s="41">
        <f>ROUND((S19-M19)*60,1)</f>
        <v>27.7</v>
      </c>
      <c r="P19" s="43" t="s">
        <v>2</v>
      </c>
      <c r="Q19" s="24"/>
      <c r="R19" s="24"/>
      <c r="S19" s="21">
        <f>DEGREES(T19)</f>
        <v>24.46219312228138</v>
      </c>
      <c r="T19" s="21">
        <f>ASIN(U19)</f>
        <v>0.4269458122425219</v>
      </c>
      <c r="U19" s="44">
        <f>SIN(T2)*SIN(U31)+COS(T2)*COS(U31)*COS(T27)</f>
        <v>0.414092710383592</v>
      </c>
      <c r="W19" s="40" t="s">
        <v>15</v>
      </c>
      <c r="X19" s="41">
        <f>TRUNC(AD19)</f>
        <v>20</v>
      </c>
      <c r="Y19" s="42" t="s">
        <v>1</v>
      </c>
      <c r="Z19" s="41">
        <f>ROUND((AD19-X19)*60,1)</f>
        <v>14</v>
      </c>
      <c r="AA19" s="43" t="s">
        <v>2</v>
      </c>
      <c r="AB19" s="24"/>
      <c r="AC19" s="24"/>
      <c r="AD19" s="21">
        <f>DEGREES(AE19)</f>
        <v>20.233193659213242</v>
      </c>
      <c r="AE19" s="21">
        <f>ASIN(AF19)</f>
        <v>0.3531358475469106</v>
      </c>
      <c r="AF19" s="44">
        <f>SIN(AE2)*SIN(AF31)+COS(AE2)*COS(AF31)*COS(AE26)</f>
        <v>0.34584184629660264</v>
      </c>
      <c r="AH19" s="40" t="s">
        <v>15</v>
      </c>
      <c r="AI19" s="41">
        <f>TRUNC(AO19)</f>
        <v>3</v>
      </c>
      <c r="AJ19" s="42" t="s">
        <v>1</v>
      </c>
      <c r="AK19" s="41">
        <f>ROUND((AO19-AI19)*60,1)</f>
        <v>42.2</v>
      </c>
      <c r="AL19" s="43" t="s">
        <v>2</v>
      </c>
      <c r="AM19" s="24"/>
      <c r="AN19" s="24"/>
      <c r="AO19" s="21">
        <f>DEGREES(AP19)</f>
        <v>3.703855155151388</v>
      </c>
      <c r="AP19" s="21">
        <f>ASIN(AQ19)</f>
        <v>0.06464446747435713</v>
      </c>
      <c r="AQ19" s="44">
        <f>SIN(AP2)*SIN(AQ31)+COS(AP2)*COS(AQ31)*COS(AP27)</f>
        <v>0.06459945300945757</v>
      </c>
    </row>
    <row r="20" spans="1:43" ht="12.75">
      <c r="A20" s="10" t="s">
        <v>16</v>
      </c>
      <c r="B20" s="45">
        <f>TRUNC(H20,0)</f>
        <v>90</v>
      </c>
      <c r="C20" s="46" t="s">
        <v>1</v>
      </c>
      <c r="D20" s="45">
        <f>ROUND((H20-B20)*60,1)</f>
        <v>24.8</v>
      </c>
      <c r="E20" s="47" t="s">
        <v>2</v>
      </c>
      <c r="F20" s="24"/>
      <c r="G20" s="24"/>
      <c r="H20" s="21">
        <f>H18-H19</f>
        <v>90.4126508360772</v>
      </c>
      <c r="I20" s="21">
        <f>RADIANS(H20)</f>
        <v>1.5779984425455513</v>
      </c>
      <c r="J20" s="22"/>
      <c r="L20" s="10" t="s">
        <v>16</v>
      </c>
      <c r="M20" s="45">
        <f>TRUNC(S20,0)</f>
        <v>0</v>
      </c>
      <c r="N20" s="46" t="s">
        <v>1</v>
      </c>
      <c r="O20" s="45">
        <f>ROUND((S20-M20)*60,1)</f>
        <v>-3.5</v>
      </c>
      <c r="P20" s="47" t="s">
        <v>2</v>
      </c>
      <c r="Q20" s="24"/>
      <c r="R20" s="24"/>
      <c r="S20" s="21">
        <f>S18-S19</f>
        <v>-0.05885978894804822</v>
      </c>
      <c r="T20" s="21">
        <f>RADIANS(S20)</f>
        <v>-0.001027297114172411</v>
      </c>
      <c r="U20" s="22"/>
      <c r="W20" s="10" t="s">
        <v>16</v>
      </c>
      <c r="X20" s="45">
        <f>TRUNC(AD20,0)</f>
        <v>0</v>
      </c>
      <c r="Y20" s="46" t="s">
        <v>1</v>
      </c>
      <c r="Z20" s="45">
        <f>ROUND((AD20-X20)*60,1)</f>
        <v>-1.5</v>
      </c>
      <c r="AA20" s="47" t="s">
        <v>2</v>
      </c>
      <c r="AB20" s="24"/>
      <c r="AC20" s="24"/>
      <c r="AD20" s="21">
        <f>AD18-AD19</f>
        <v>-0.024860325879906497</v>
      </c>
      <c r="AE20" s="21">
        <f>RADIANS(AD20)</f>
        <v>-0.0004338945397231248</v>
      </c>
      <c r="AF20" s="22"/>
      <c r="AH20" s="10" t="s">
        <v>16</v>
      </c>
      <c r="AI20" s="45">
        <f>TRUNC(AO20,0)</f>
        <v>0</v>
      </c>
      <c r="AJ20" s="46" t="s">
        <v>1</v>
      </c>
      <c r="AK20" s="45">
        <f>ROUND((AO20-AI20)*60,1)</f>
        <v>0.2</v>
      </c>
      <c r="AL20" s="47" t="s">
        <v>2</v>
      </c>
      <c r="AM20" s="24"/>
      <c r="AN20" s="24"/>
      <c r="AO20" s="21">
        <f>AO18-AO19</f>
        <v>0.0028115115152789194</v>
      </c>
      <c r="AP20" s="21">
        <f>RADIANS(AO20)</f>
        <v>4.9070132899352E-05</v>
      </c>
      <c r="AQ20" s="22"/>
    </row>
    <row r="21" spans="1:43" ht="6.75" customHeight="1">
      <c r="A21" s="23"/>
      <c r="B21" s="24"/>
      <c r="C21" s="24"/>
      <c r="D21" s="24"/>
      <c r="E21" s="24"/>
      <c r="F21" s="24"/>
      <c r="G21" s="24"/>
      <c r="H21" s="24"/>
      <c r="I21" s="24"/>
      <c r="J21" s="22"/>
      <c r="L21" s="23"/>
      <c r="M21" s="24"/>
      <c r="N21" s="24"/>
      <c r="O21" s="24"/>
      <c r="P21" s="24"/>
      <c r="Q21" s="24"/>
      <c r="R21" s="24"/>
      <c r="S21" s="24"/>
      <c r="T21" s="24"/>
      <c r="U21" s="22"/>
      <c r="W21" s="23"/>
      <c r="X21" s="24"/>
      <c r="Y21" s="24"/>
      <c r="Z21" s="24"/>
      <c r="AA21" s="24"/>
      <c r="AB21" s="24"/>
      <c r="AC21" s="24"/>
      <c r="AD21" s="24"/>
      <c r="AE21" s="24"/>
      <c r="AF21" s="22"/>
      <c r="AH21" s="23"/>
      <c r="AI21" s="24"/>
      <c r="AJ21" s="24"/>
      <c r="AK21" s="24"/>
      <c r="AL21" s="24"/>
      <c r="AM21" s="24"/>
      <c r="AN21" s="24"/>
      <c r="AO21" s="24"/>
      <c r="AP21" s="24"/>
      <c r="AQ21" s="22"/>
    </row>
    <row r="22" spans="1:43" ht="12.75">
      <c r="A22" s="25" t="s">
        <v>17</v>
      </c>
      <c r="B22" s="18">
        <v>2</v>
      </c>
      <c r="C22" s="19" t="s">
        <v>1</v>
      </c>
      <c r="D22" s="18">
        <v>1.2</v>
      </c>
      <c r="E22" s="26" t="s">
        <v>2</v>
      </c>
      <c r="F22" s="24"/>
      <c r="G22" s="21">
        <f>(ABS(B22))+D22/60</f>
        <v>2.02</v>
      </c>
      <c r="H22" s="21">
        <f>IF(B22&lt;0,-G22,G22)</f>
        <v>2.02</v>
      </c>
      <c r="I22" s="21">
        <f>RADIANS(H22)</f>
        <v>0.035255650890285456</v>
      </c>
      <c r="J22" s="22"/>
      <c r="L22" s="25" t="s">
        <v>29</v>
      </c>
      <c r="M22" s="18">
        <v>195</v>
      </c>
      <c r="N22" s="19" t="s">
        <v>1</v>
      </c>
      <c r="O22" s="18">
        <v>52.1</v>
      </c>
      <c r="P22" s="26" t="s">
        <v>2</v>
      </c>
      <c r="Q22" s="24"/>
      <c r="R22" s="21">
        <f>(ABS(M22))+O22/60</f>
        <v>195.86833333333334</v>
      </c>
      <c r="S22" s="21">
        <f>IF(M22&lt;0,-R22,R22)</f>
        <v>195.86833333333334</v>
      </c>
      <c r="T22" s="21">
        <f>RADIANS(S22)</f>
        <v>3.418547317060427</v>
      </c>
      <c r="U22" s="22"/>
      <c r="W22" s="25" t="s">
        <v>33</v>
      </c>
      <c r="X22" s="18">
        <v>296</v>
      </c>
      <c r="Y22" s="19" t="s">
        <v>1</v>
      </c>
      <c r="Z22" s="18">
        <v>49.2</v>
      </c>
      <c r="AA22" s="26" t="s">
        <v>2</v>
      </c>
      <c r="AB22" s="24"/>
      <c r="AC22" s="21">
        <f>(ABS(X22))+Z22/60</f>
        <v>296.82</v>
      </c>
      <c r="AD22" s="21">
        <f>IF(X22&lt;0,-AC22,AC22)</f>
        <v>296.82</v>
      </c>
      <c r="AE22" s="21">
        <f>RADIANS(AD22)</f>
        <v>5.180486285769569</v>
      </c>
      <c r="AF22" s="22"/>
      <c r="AH22" s="25" t="s">
        <v>36</v>
      </c>
      <c r="AI22" s="18">
        <v>25</v>
      </c>
      <c r="AJ22" s="19" t="s">
        <v>1</v>
      </c>
      <c r="AK22" s="18">
        <v>36.4</v>
      </c>
      <c r="AL22" s="26" t="s">
        <v>2</v>
      </c>
      <c r="AM22" s="24"/>
      <c r="AN22" s="21">
        <f>(ABS(AI22))+AK22/60</f>
        <v>25.606666666666666</v>
      </c>
      <c r="AO22" s="21">
        <f>IF(AI22&lt;0,-AN22,AN22)</f>
        <v>25.606666666666666</v>
      </c>
      <c r="AP22" s="21">
        <f>RADIANS(AO22)</f>
        <v>0.44692064379401464</v>
      </c>
      <c r="AQ22" s="22"/>
    </row>
    <row r="23" spans="1:43" ht="12.75">
      <c r="A23" s="25" t="s">
        <v>18</v>
      </c>
      <c r="B23" s="18">
        <v>10</v>
      </c>
      <c r="C23" s="19" t="s">
        <v>1</v>
      </c>
      <c r="D23" s="18">
        <v>23</v>
      </c>
      <c r="E23" s="26" t="s">
        <v>2</v>
      </c>
      <c r="F23" s="24"/>
      <c r="G23" s="21">
        <f>(ABS(B23))+D23/60</f>
        <v>10.383333333333333</v>
      </c>
      <c r="H23" s="21">
        <f>IF(B23&lt;0,-G23,G23)</f>
        <v>10.383333333333333</v>
      </c>
      <c r="I23" s="21">
        <f>RADIANS(H23)</f>
        <v>0.18122335399874454</v>
      </c>
      <c r="J23" s="22"/>
      <c r="L23" s="25" t="s">
        <v>18</v>
      </c>
      <c r="M23" s="18">
        <v>4</v>
      </c>
      <c r="N23" s="19" t="s">
        <v>1</v>
      </c>
      <c r="O23" s="18">
        <v>20</v>
      </c>
      <c r="P23" s="26" t="s">
        <v>2</v>
      </c>
      <c r="Q23" s="24"/>
      <c r="R23" s="21">
        <f>(ABS(M23))+O23/60</f>
        <v>4.333333333333333</v>
      </c>
      <c r="S23" s="21">
        <f>IF(M23&lt;0,-R23,R23)</f>
        <v>4.333333333333333</v>
      </c>
      <c r="T23" s="21">
        <f>RADIANS(S23)</f>
        <v>0.0756309342530876</v>
      </c>
      <c r="U23" s="22"/>
      <c r="W23" s="25" t="s">
        <v>18</v>
      </c>
      <c r="X23" s="18">
        <v>13</v>
      </c>
      <c r="Y23" s="19" t="s">
        <v>1</v>
      </c>
      <c r="Z23" s="18">
        <v>3.8</v>
      </c>
      <c r="AA23" s="26" t="s">
        <v>2</v>
      </c>
      <c r="AB23" s="24"/>
      <c r="AC23" s="21">
        <f>(ABS(X23))+Z23/60</f>
        <v>13.063333333333333</v>
      </c>
      <c r="AD23" s="21">
        <f>IF(X23&lt;0,-AC23,AC23)</f>
        <v>13.063333333333333</v>
      </c>
      <c r="AE23" s="21">
        <f>RADIANS(AD23)</f>
        <v>0.22799817795219257</v>
      </c>
      <c r="AF23" s="22"/>
      <c r="AH23" s="25" t="s">
        <v>18</v>
      </c>
      <c r="AI23" s="18">
        <v>3</v>
      </c>
      <c r="AJ23" s="19" t="s">
        <v>1</v>
      </c>
      <c r="AK23" s="18">
        <v>57.7</v>
      </c>
      <c r="AL23" s="26" t="s">
        <v>2</v>
      </c>
      <c r="AM23" s="24"/>
      <c r="AN23" s="21">
        <f>(ABS(AI23))+AK23/60</f>
        <v>3.961666666666667</v>
      </c>
      <c r="AO23" s="21">
        <f>IF(AI23&lt;0,-AN23,AN23)</f>
        <v>3.961666666666667</v>
      </c>
      <c r="AP23" s="21">
        <f>RADIANS(AO23)</f>
        <v>0.06914412719984203</v>
      </c>
      <c r="AQ23" s="22"/>
    </row>
    <row r="24" spans="1:43" ht="12.75">
      <c r="A24" s="25" t="s">
        <v>19</v>
      </c>
      <c r="B24" s="18">
        <v>137</v>
      </c>
      <c r="C24" s="19" t="s">
        <v>1</v>
      </c>
      <c r="D24" s="18">
        <v>18.1</v>
      </c>
      <c r="E24" s="26" t="s">
        <v>2</v>
      </c>
      <c r="F24" s="24"/>
      <c r="G24" s="21">
        <f>(ABS(B24))+D24/60</f>
        <v>137.30166666666668</v>
      </c>
      <c r="H24" s="21">
        <f>IF(B24&lt;0,-G24,G24)</f>
        <v>137.30166666666668</v>
      </c>
      <c r="I24" s="21">
        <f>RADIANS(H24)</f>
        <v>2.3963661518090813</v>
      </c>
      <c r="J24" s="22"/>
      <c r="L24" s="25" t="s">
        <v>27</v>
      </c>
      <c r="M24" s="18">
        <v>0</v>
      </c>
      <c r="N24" s="19" t="s">
        <v>1</v>
      </c>
      <c r="O24" s="18">
        <v>0.2</v>
      </c>
      <c r="P24" s="26" t="s">
        <v>2</v>
      </c>
      <c r="Q24" s="24"/>
      <c r="R24" s="21">
        <f>(ABS(M24))+O24/60</f>
        <v>0.0033333333333333335</v>
      </c>
      <c r="S24" s="21">
        <f>IF(M24&lt;0,-R24,R24)</f>
        <v>0.0033333333333333335</v>
      </c>
      <c r="T24" s="21">
        <f>RADIANS(S24)</f>
        <v>5.817764173314432E-05</v>
      </c>
      <c r="U24" s="22"/>
      <c r="W24" s="2" t="s">
        <v>20</v>
      </c>
      <c r="X24" s="39">
        <f>X3</f>
        <v>-20</v>
      </c>
      <c r="Y24" s="38" t="s">
        <v>1</v>
      </c>
      <c r="Z24" s="39">
        <f>Z3</f>
        <v>15.8</v>
      </c>
      <c r="AA24" s="30" t="s">
        <v>2</v>
      </c>
      <c r="AB24" s="24"/>
      <c r="AC24" s="21">
        <f>(ABS(X24))+Z24/60</f>
        <v>20.263333333333332</v>
      </c>
      <c r="AD24" s="21">
        <f>IF(X24&lt;0,-AC24,AC24)</f>
        <v>-20.263333333333332</v>
      </c>
      <c r="AE24" s="21">
        <f>RADIANS(AD24)</f>
        <v>-0.3536618840957843</v>
      </c>
      <c r="AF24" s="22"/>
      <c r="AH24" s="25" t="s">
        <v>27</v>
      </c>
      <c r="AI24" s="18">
        <v>0</v>
      </c>
      <c r="AJ24" s="19" t="s">
        <v>1</v>
      </c>
      <c r="AK24" s="18">
        <v>3</v>
      </c>
      <c r="AL24" s="26" t="s">
        <v>2</v>
      </c>
      <c r="AM24" s="24"/>
      <c r="AN24" s="21">
        <f>(ABS(AI24))+AK24/60</f>
        <v>0.05</v>
      </c>
      <c r="AO24" s="21">
        <f>IF(AI24&lt;0,-AN24,AN24)</f>
        <v>0.05</v>
      </c>
      <c r="AP24" s="21">
        <f>RADIANS(AO24)</f>
        <v>0.0008726646259971648</v>
      </c>
      <c r="AQ24" s="22"/>
    </row>
    <row r="25" spans="1:43" ht="12.75">
      <c r="A25" s="2" t="s">
        <v>20</v>
      </c>
      <c r="B25" s="39">
        <f>B3</f>
        <v>14</v>
      </c>
      <c r="C25" s="38" t="s">
        <v>1</v>
      </c>
      <c r="D25" s="39">
        <f>D3</f>
        <v>58.5</v>
      </c>
      <c r="E25" s="30" t="s">
        <v>2</v>
      </c>
      <c r="F25" s="24"/>
      <c r="G25" s="21">
        <f>(ABS(B25))+D25/60</f>
        <v>14.975</v>
      </c>
      <c r="H25" s="21">
        <f>IF(B25&lt;0,-G25,G25)</f>
        <v>14.975</v>
      </c>
      <c r="I25" s="21">
        <f>RADIANS(H25)</f>
        <v>0.26136305548615085</v>
      </c>
      <c r="J25" s="22"/>
      <c r="L25" s="2" t="s">
        <v>20</v>
      </c>
      <c r="M25" s="39">
        <f>M3</f>
        <v>-124</v>
      </c>
      <c r="N25" s="38" t="s">
        <v>1</v>
      </c>
      <c r="O25" s="39">
        <f>O3</f>
        <v>30.5</v>
      </c>
      <c r="P25" s="30" t="s">
        <v>2</v>
      </c>
      <c r="Q25" s="24"/>
      <c r="R25" s="21">
        <f>(ABS(M25))+O25/60</f>
        <v>124.50833333333334</v>
      </c>
      <c r="S25" s="21">
        <f>IF(M25&lt;0,-R25,R25)</f>
        <v>-124.50833333333334</v>
      </c>
      <c r="T25" s="21">
        <f>RADIANS(S25)</f>
        <v>-2.1730803628372732</v>
      </c>
      <c r="U25" s="22"/>
      <c r="W25" s="25" t="s">
        <v>62</v>
      </c>
      <c r="X25" s="32">
        <f>TRUNC(AD25,0)</f>
        <v>289</v>
      </c>
      <c r="Y25" s="19" t="s">
        <v>1</v>
      </c>
      <c r="Z25" s="32">
        <f>(AD25-X25)*60</f>
        <v>37.20000000000027</v>
      </c>
      <c r="AA25" s="26" t="s">
        <v>2</v>
      </c>
      <c r="AB25" s="24"/>
      <c r="AC25" s="24"/>
      <c r="AD25" s="21">
        <f>SUM(AD22:AD24)</f>
        <v>289.62</v>
      </c>
      <c r="AE25" s="21">
        <f>IF(AD25&gt;360,AD25-360,AD25)</f>
        <v>289.62</v>
      </c>
      <c r="AF25" s="44">
        <f>IF(AD25&lt;0,AD25+360,AE25)</f>
        <v>289.62</v>
      </c>
      <c r="AH25" s="2" t="s">
        <v>20</v>
      </c>
      <c r="AI25" s="39">
        <f>AI3</f>
        <v>-50</v>
      </c>
      <c r="AJ25" s="38" t="s">
        <v>1</v>
      </c>
      <c r="AK25" s="39">
        <f>AK3</f>
        <v>0</v>
      </c>
      <c r="AL25" s="30" t="s">
        <v>2</v>
      </c>
      <c r="AM25" s="24"/>
      <c r="AN25" s="21">
        <f>(ABS(AI25))+AK25/60</f>
        <v>50</v>
      </c>
      <c r="AO25" s="21">
        <f>IF(AI25&lt;0,-AN25,AN25)</f>
        <v>-50</v>
      </c>
      <c r="AP25" s="21">
        <f>RADIANS(AO25)</f>
        <v>-0.8726646259971648</v>
      </c>
      <c r="AQ25" s="22"/>
    </row>
    <row r="26" spans="1:43" ht="12.75">
      <c r="A26" s="25" t="s">
        <v>21</v>
      </c>
      <c r="B26" s="32">
        <f>TRUNC(H26,0)</f>
        <v>164</v>
      </c>
      <c r="C26" s="19" t="s">
        <v>1</v>
      </c>
      <c r="D26" s="32">
        <f>(H26-B26)*60</f>
        <v>40.80000000000041</v>
      </c>
      <c r="E26" s="26" t="s">
        <v>2</v>
      </c>
      <c r="F26" s="24"/>
      <c r="G26" s="24"/>
      <c r="H26" s="21">
        <f>SUM(H22:H25)</f>
        <v>164.68</v>
      </c>
      <c r="I26" s="21">
        <f>IF(H26&gt;360,H26-360,H26)</f>
        <v>164.68</v>
      </c>
      <c r="J26" s="44">
        <f>IF(H26&lt;0,H26+360,I26)</f>
        <v>164.68</v>
      </c>
      <c r="L26" s="25" t="s">
        <v>72</v>
      </c>
      <c r="M26" s="32">
        <f>TRUNC(S26,0)</f>
        <v>75</v>
      </c>
      <c r="N26" s="19" t="s">
        <v>1</v>
      </c>
      <c r="O26" s="32">
        <f>(S26-M26)*60</f>
        <v>41.80000000000035</v>
      </c>
      <c r="P26" s="26" t="s">
        <v>2</v>
      </c>
      <c r="Q26" s="24"/>
      <c r="R26" s="24"/>
      <c r="S26" s="21">
        <f>SUM(S22:S25)</f>
        <v>75.69666666666667</v>
      </c>
      <c r="T26" s="21">
        <f>IF(S26&gt;360,S26-360,S26)</f>
        <v>75.69666666666667</v>
      </c>
      <c r="U26" s="44">
        <f>IF(S26&lt;0,S26+360,T26)</f>
        <v>75.69666666666667</v>
      </c>
      <c r="W26" s="48" t="s">
        <v>62</v>
      </c>
      <c r="X26" s="49">
        <f>TRUNC(AF25,0)</f>
        <v>289</v>
      </c>
      <c r="Y26" s="50" t="s">
        <v>1</v>
      </c>
      <c r="Z26" s="49">
        <f>(AF25-X26)*60</f>
        <v>37.20000000000027</v>
      </c>
      <c r="AA26" s="51" t="s">
        <v>2</v>
      </c>
      <c r="AB26" s="24"/>
      <c r="AC26" s="24"/>
      <c r="AD26" s="21">
        <f>X26+Z26/60</f>
        <v>289.62</v>
      </c>
      <c r="AE26" s="21">
        <f>RADIANS(AD26)</f>
        <v>5.054822579625977</v>
      </c>
      <c r="AF26" s="22"/>
      <c r="AH26" s="25" t="s">
        <v>63</v>
      </c>
      <c r="AI26" s="32">
        <f>TRUNC(AO26,0)</f>
        <v>-20</v>
      </c>
      <c r="AJ26" s="19" t="s">
        <v>1</v>
      </c>
      <c r="AK26" s="32">
        <f>(AO26-AI26)*60</f>
        <v>-22.900000000000063</v>
      </c>
      <c r="AL26" s="26" t="s">
        <v>2</v>
      </c>
      <c r="AM26" s="24"/>
      <c r="AN26" s="24"/>
      <c r="AO26" s="21">
        <f>SUM(AO22:AO25)</f>
        <v>-20.381666666666668</v>
      </c>
      <c r="AP26" s="21">
        <f>IF(AO26&gt;360,AO26-360,AO26)</f>
        <v>-20.381666666666668</v>
      </c>
      <c r="AQ26" s="44">
        <f>IF(AO26&lt;0,AO26+360,AP26)</f>
        <v>339.61833333333334</v>
      </c>
    </row>
    <row r="27" spans="1:43" ht="12.75">
      <c r="A27" s="48" t="s">
        <v>21</v>
      </c>
      <c r="B27" s="49">
        <f>TRUNC(J26,0)</f>
        <v>164</v>
      </c>
      <c r="C27" s="50" t="s">
        <v>1</v>
      </c>
      <c r="D27" s="49">
        <f>(J26-B27)*60</f>
        <v>40.80000000000041</v>
      </c>
      <c r="E27" s="51" t="s">
        <v>2</v>
      </c>
      <c r="F27" s="24"/>
      <c r="G27" s="24"/>
      <c r="H27" s="21">
        <f>B27+D27/60</f>
        <v>164.68</v>
      </c>
      <c r="I27" s="21">
        <f>RADIANS(H27)</f>
        <v>2.874208212184262</v>
      </c>
      <c r="J27" s="22"/>
      <c r="L27" s="48" t="s">
        <v>72</v>
      </c>
      <c r="M27" s="49">
        <f>TRUNC(U26,0)</f>
        <v>75</v>
      </c>
      <c r="N27" s="50" t="s">
        <v>1</v>
      </c>
      <c r="O27" s="49">
        <f>(U26-M27)*60</f>
        <v>41.80000000000035</v>
      </c>
      <c r="P27" s="51" t="s">
        <v>2</v>
      </c>
      <c r="Q27" s="24"/>
      <c r="R27" s="24"/>
      <c r="S27" s="21">
        <f>M27+O27/60</f>
        <v>75.69666666666667</v>
      </c>
      <c r="T27" s="21">
        <f>RADIANS(S27)</f>
        <v>1.3211560661179744</v>
      </c>
      <c r="U27" s="22"/>
      <c r="W27" s="23"/>
      <c r="X27" s="24"/>
      <c r="Y27" s="24"/>
      <c r="Z27" s="24"/>
      <c r="AA27" s="24"/>
      <c r="AB27" s="24"/>
      <c r="AC27" s="24"/>
      <c r="AD27" s="24"/>
      <c r="AE27" s="24"/>
      <c r="AF27" s="22"/>
      <c r="AH27" s="48" t="s">
        <v>63</v>
      </c>
      <c r="AI27" s="49">
        <f>TRUNC(AQ26,0)</f>
        <v>339</v>
      </c>
      <c r="AJ27" s="50" t="s">
        <v>1</v>
      </c>
      <c r="AK27" s="49">
        <f>(AQ26-AI27)*60</f>
        <v>37.100000000000364</v>
      </c>
      <c r="AL27" s="51" t="s">
        <v>2</v>
      </c>
      <c r="AM27" s="24"/>
      <c r="AN27" s="24"/>
      <c r="AO27" s="21">
        <f>AI27+AK27/60</f>
        <v>339.61833333333334</v>
      </c>
      <c r="AP27" s="21">
        <f>RADIANS(AO27)</f>
        <v>5.927458116802276</v>
      </c>
      <c r="AQ27" s="22"/>
    </row>
    <row r="28" spans="1:43" ht="3.75" customHeight="1">
      <c r="A28" s="23"/>
      <c r="B28" s="24"/>
      <c r="C28" s="24"/>
      <c r="D28" s="24"/>
      <c r="E28" s="24"/>
      <c r="F28" s="24"/>
      <c r="G28" s="24"/>
      <c r="H28" s="24"/>
      <c r="I28" s="24"/>
      <c r="J28" s="22"/>
      <c r="L28" s="23"/>
      <c r="M28" s="24"/>
      <c r="N28" s="24"/>
      <c r="O28" s="24"/>
      <c r="P28" s="24"/>
      <c r="Q28" s="24"/>
      <c r="R28" s="24"/>
      <c r="S28" s="24"/>
      <c r="T28" s="24"/>
      <c r="U28" s="22"/>
      <c r="W28" s="23"/>
      <c r="X28" s="24"/>
      <c r="Y28" s="24"/>
      <c r="Z28" s="24"/>
      <c r="AA28" s="24"/>
      <c r="AB28" s="24"/>
      <c r="AC28" s="24"/>
      <c r="AD28" s="24"/>
      <c r="AE28" s="24"/>
      <c r="AF28" s="22"/>
      <c r="AH28" s="23"/>
      <c r="AI28" s="24"/>
      <c r="AJ28" s="24"/>
      <c r="AK28" s="24"/>
      <c r="AL28" s="24"/>
      <c r="AM28" s="24"/>
      <c r="AN28" s="24"/>
      <c r="AO28" s="24"/>
      <c r="AP28" s="24"/>
      <c r="AQ28" s="22"/>
    </row>
    <row r="29" spans="1:43" ht="12.75">
      <c r="A29" s="1" t="s">
        <v>22</v>
      </c>
      <c r="B29" s="18">
        <v>74</v>
      </c>
      <c r="C29" s="19" t="s">
        <v>1</v>
      </c>
      <c r="D29" s="18">
        <v>8</v>
      </c>
      <c r="E29" s="26" t="s">
        <v>2</v>
      </c>
      <c r="F29" s="24"/>
      <c r="G29" s="21">
        <f>(ABS(B29))+D29/60</f>
        <v>74.13333333333334</v>
      </c>
      <c r="H29" s="21">
        <f>IF(B29&lt;0,-G29,G29)</f>
        <v>74.13333333333334</v>
      </c>
      <c r="I29" s="21">
        <f>RADIANS(H29)</f>
        <v>1.2938707521451298</v>
      </c>
      <c r="J29" s="22"/>
      <c r="L29" s="1" t="s">
        <v>73</v>
      </c>
      <c r="M29" s="18">
        <v>23</v>
      </c>
      <c r="N29" s="19" t="s">
        <v>1</v>
      </c>
      <c r="O29" s="18">
        <v>19.4</v>
      </c>
      <c r="P29" s="26" t="s">
        <v>2</v>
      </c>
      <c r="Q29" s="24"/>
      <c r="R29" s="21">
        <f>(ABS(M29))+O29/60</f>
        <v>23.323333333333334</v>
      </c>
      <c r="S29" s="21">
        <f>IF(M29&lt;0,-R29,R29)</f>
        <v>23.323333333333334</v>
      </c>
      <c r="T29" s="21">
        <f>RADIANS(S29)</f>
        <v>0.4070689592068108</v>
      </c>
      <c r="U29" s="22"/>
      <c r="W29" s="1" t="s">
        <v>22</v>
      </c>
      <c r="X29" s="18">
        <v>-8</v>
      </c>
      <c r="Y29" s="19" t="s">
        <v>1</v>
      </c>
      <c r="Z29" s="18">
        <v>15.7</v>
      </c>
      <c r="AA29" s="26" t="s">
        <v>2</v>
      </c>
      <c r="AB29" s="24"/>
      <c r="AC29" s="21">
        <f>(ABS(X29))+Z29/60</f>
        <v>8.261666666666667</v>
      </c>
      <c r="AD29" s="21">
        <f>IF(X29&lt;0,-AC29,AC29)</f>
        <v>-8.261666666666667</v>
      </c>
      <c r="AE29" s="21">
        <f>RADIANS(AD29)</f>
        <v>-0.1441932850355982</v>
      </c>
      <c r="AF29" s="22"/>
      <c r="AH29" s="1" t="s">
        <v>64</v>
      </c>
      <c r="AI29" s="18">
        <v>-15</v>
      </c>
      <c r="AJ29" s="19" t="s">
        <v>1</v>
      </c>
      <c r="AK29" s="18">
        <v>2.6</v>
      </c>
      <c r="AL29" s="26" t="s">
        <v>2</v>
      </c>
      <c r="AM29" s="24"/>
      <c r="AN29" s="21">
        <f>(ABS(AI29))+AK29/60</f>
        <v>15.043333333333333</v>
      </c>
      <c r="AO29" s="21">
        <f>IF(AI29&lt;0,-AN29,AN29)</f>
        <v>-15.043333333333333</v>
      </c>
      <c r="AP29" s="21">
        <f>RADIANS(AO29)</f>
        <v>-0.2625556971416803</v>
      </c>
      <c r="AQ29" s="22"/>
    </row>
    <row r="30" spans="1:43" ht="12.75">
      <c r="A30" s="23"/>
      <c r="B30" s="24"/>
      <c r="C30" s="24"/>
      <c r="D30" s="24"/>
      <c r="E30" s="24"/>
      <c r="F30" s="24"/>
      <c r="G30" s="24"/>
      <c r="H30" s="24"/>
      <c r="I30" s="24"/>
      <c r="J30" s="22"/>
      <c r="L30" s="2" t="s">
        <v>28</v>
      </c>
      <c r="M30" s="29">
        <v>0</v>
      </c>
      <c r="N30" s="38" t="s">
        <v>1</v>
      </c>
      <c r="O30" s="29">
        <v>0.1</v>
      </c>
      <c r="P30" s="30" t="s">
        <v>2</v>
      </c>
      <c r="Q30" s="24"/>
      <c r="R30" s="21">
        <f>(ABS(M30))+O30/60</f>
        <v>0.0016666666666666668</v>
      </c>
      <c r="S30" s="21">
        <f>IF(M30&lt;0,-R30,R30)</f>
        <v>0.0016666666666666668</v>
      </c>
      <c r="T30" s="21">
        <f>RADIANS(S30)</f>
        <v>2.908882086657216E-05</v>
      </c>
      <c r="U30" s="22"/>
      <c r="W30" s="2" t="s">
        <v>28</v>
      </c>
      <c r="X30" s="29">
        <v>0</v>
      </c>
      <c r="Y30" s="38" t="s">
        <v>1</v>
      </c>
      <c r="Z30" s="29">
        <v>0.8</v>
      </c>
      <c r="AA30" s="30" t="s">
        <v>2</v>
      </c>
      <c r="AB30" s="24"/>
      <c r="AC30" s="21">
        <f>(ABS(X30))+Z30/60</f>
        <v>0.013333333333333334</v>
      </c>
      <c r="AD30" s="21">
        <f>IF(X30&lt;0,-AC30,AC30)</f>
        <v>0.013333333333333334</v>
      </c>
      <c r="AE30" s="21">
        <f>RADIANS(AD30)</f>
        <v>0.00023271056693257729</v>
      </c>
      <c r="AF30" s="22"/>
      <c r="AH30" s="1" t="s">
        <v>28</v>
      </c>
      <c r="AI30" s="18">
        <v>0</v>
      </c>
      <c r="AJ30" s="19" t="s">
        <v>1</v>
      </c>
      <c r="AK30" s="18">
        <v>-3.9</v>
      </c>
      <c r="AL30" s="26" t="s">
        <v>2</v>
      </c>
      <c r="AM30" s="24"/>
      <c r="AN30" s="21">
        <f>(ABS(AI30))+AK30/60</f>
        <v>-0.065</v>
      </c>
      <c r="AO30" s="21">
        <f>IF(AI30&lt;0,-AN30,AN30)</f>
        <v>-0.065</v>
      </c>
      <c r="AP30" s="21">
        <f>RADIANS(AO30)</f>
        <v>-0.0011344640137963143</v>
      </c>
      <c r="AQ30" s="22"/>
    </row>
    <row r="31" spans="1:43" ht="12.75">
      <c r="A31" s="23"/>
      <c r="B31" s="24"/>
      <c r="C31" s="24"/>
      <c r="D31" s="24"/>
      <c r="E31" s="24"/>
      <c r="F31" s="24"/>
      <c r="G31" s="24"/>
      <c r="H31" s="24"/>
      <c r="I31" s="24"/>
      <c r="J31" s="22"/>
      <c r="L31" s="5" t="s">
        <v>73</v>
      </c>
      <c r="M31" s="49">
        <f>TRUNC(T31,0)</f>
        <v>23</v>
      </c>
      <c r="N31" s="50"/>
      <c r="O31" s="49">
        <f>ABS((T31-M31)*60)</f>
        <v>19.499999999999957</v>
      </c>
      <c r="P31" s="51"/>
      <c r="Q31" s="24"/>
      <c r="R31" s="21"/>
      <c r="S31" s="21">
        <f>SUM(S29:S30)</f>
        <v>23.325</v>
      </c>
      <c r="T31" s="21">
        <f>IF(S31&gt;360,S31-360,S31)</f>
        <v>23.325</v>
      </c>
      <c r="U31" s="44">
        <f>RADIANS(T31)</f>
        <v>0.40709804802767735</v>
      </c>
      <c r="W31" s="5" t="s">
        <v>22</v>
      </c>
      <c r="X31" s="49">
        <f>TRUNC(AE31,0)</f>
        <v>-8</v>
      </c>
      <c r="Y31" s="50"/>
      <c r="Z31" s="49">
        <f>ABS((AE31-X31)*60)</f>
        <v>14.899999999999984</v>
      </c>
      <c r="AA31" s="51"/>
      <c r="AB31" s="24"/>
      <c r="AC31" s="21"/>
      <c r="AD31" s="21">
        <f>SUM(AD29:AD30)</f>
        <v>-8.248333333333333</v>
      </c>
      <c r="AE31" s="21">
        <f>IF(AD31&gt;360,AD31-360,AD31)</f>
        <v>-8.248333333333333</v>
      </c>
      <c r="AF31" s="44">
        <f>RADIANS(AE31)</f>
        <v>-0.14396057446866561</v>
      </c>
      <c r="AH31" s="5" t="s">
        <v>64</v>
      </c>
      <c r="AI31" s="49">
        <f>TRUNC(AP31,0)</f>
        <v>-15</v>
      </c>
      <c r="AJ31" s="50"/>
      <c r="AK31" s="49">
        <f>ABS((AP31-AI31)*60)</f>
        <v>6.49999999999995</v>
      </c>
      <c r="AL31" s="51"/>
      <c r="AM31" s="24"/>
      <c r="AN31" s="21"/>
      <c r="AO31" s="21">
        <f>SUM(AO29:AO30)</f>
        <v>-15.108333333333333</v>
      </c>
      <c r="AP31" s="21">
        <f>IF(AO31&gt;360,AO31-360,AO31)</f>
        <v>-15.108333333333333</v>
      </c>
      <c r="AQ31" s="44">
        <f>RADIANS(AP31)</f>
        <v>-0.2636901611554766</v>
      </c>
    </row>
    <row r="32" spans="1:43" ht="4.5" customHeight="1">
      <c r="A32" s="23"/>
      <c r="B32" s="24"/>
      <c r="C32" s="24"/>
      <c r="D32" s="24"/>
      <c r="E32" s="24"/>
      <c r="F32" s="24"/>
      <c r="G32" s="24"/>
      <c r="H32" s="24"/>
      <c r="I32" s="24"/>
      <c r="J32" s="22"/>
      <c r="L32" s="23"/>
      <c r="M32" s="24"/>
      <c r="N32" s="24"/>
      <c r="O32" s="24"/>
      <c r="P32" s="24"/>
      <c r="Q32" s="24"/>
      <c r="R32" s="24"/>
      <c r="S32" s="24"/>
      <c r="T32" s="24"/>
      <c r="U32" s="22"/>
      <c r="W32" s="23"/>
      <c r="X32" s="24"/>
      <c r="Y32" s="24"/>
      <c r="Z32" s="24"/>
      <c r="AA32" s="24"/>
      <c r="AB32" s="24"/>
      <c r="AC32" s="24"/>
      <c r="AD32" s="24"/>
      <c r="AE32" s="24"/>
      <c r="AF32" s="22"/>
      <c r="AH32" s="23"/>
      <c r="AI32" s="24"/>
      <c r="AJ32" s="24"/>
      <c r="AK32" s="24"/>
      <c r="AL32" s="24"/>
      <c r="AM32" s="24"/>
      <c r="AN32" s="24"/>
      <c r="AO32" s="24"/>
      <c r="AP32" s="24"/>
      <c r="AQ32" s="22"/>
    </row>
    <row r="33" spans="1:43" ht="12.75">
      <c r="A33" s="1" t="s">
        <v>23</v>
      </c>
      <c r="B33" s="32">
        <f>ROUND(H33,1)</f>
        <v>5.4</v>
      </c>
      <c r="C33" s="19" t="s">
        <v>1</v>
      </c>
      <c r="D33" s="24"/>
      <c r="E33" s="24"/>
      <c r="F33" s="24"/>
      <c r="G33" s="24"/>
      <c r="H33" s="21">
        <f>DEGREES(I33)</f>
        <v>5.431003913503232</v>
      </c>
      <c r="I33" s="21">
        <f>ACOS(J33)</f>
        <v>0.09478889997932871</v>
      </c>
      <c r="J33" s="44">
        <f>(SIN(I29)-SIN(I2)*SIN(I19))/(COS(I2)*COS(I19))</f>
        <v>0.995510894924217</v>
      </c>
      <c r="L33" s="1" t="s">
        <v>74</v>
      </c>
      <c r="M33" s="32">
        <f>ROUND(S33,1)</f>
        <v>77.8</v>
      </c>
      <c r="N33" s="19" t="s">
        <v>1</v>
      </c>
      <c r="O33" s="24"/>
      <c r="P33" s="24"/>
      <c r="Q33" s="24"/>
      <c r="R33" s="24"/>
      <c r="S33" s="21">
        <f>DEGREES(T33)</f>
        <v>77.83896105393009</v>
      </c>
      <c r="T33" s="21">
        <f>ACOS(U33)</f>
        <v>1.3585461567227155</v>
      </c>
      <c r="U33" s="44">
        <f>(SIN(U31)-SIN(T2)*SIN(T19))/(COS(T2)*COS(T19))</f>
        <v>0.21066010613925687</v>
      </c>
      <c r="W33" s="1" t="s">
        <v>61</v>
      </c>
      <c r="X33" s="32">
        <f>ROUND(AD33,1)</f>
        <v>83.5</v>
      </c>
      <c r="Y33" s="19" t="s">
        <v>1</v>
      </c>
      <c r="Z33" s="24"/>
      <c r="AA33" s="24"/>
      <c r="AB33" s="24"/>
      <c r="AC33" s="24"/>
      <c r="AD33" s="21">
        <f>DEGREES(AE33)</f>
        <v>83.46509435122209</v>
      </c>
      <c r="AE33" s="21">
        <f>ACOS(AF33)</f>
        <v>1.456740706916546</v>
      </c>
      <c r="AF33" s="44">
        <f>(SIN(AF31)-SIN(AE2)*SIN(AE19))/(COS(AE2)*COS(AE19))</f>
        <v>0.1138084950772229</v>
      </c>
      <c r="AH33" s="1" t="s">
        <v>65</v>
      </c>
      <c r="AI33" s="32">
        <f>ROUND(AO33,1)</f>
        <v>160.3</v>
      </c>
      <c r="AJ33" s="19" t="s">
        <v>1</v>
      </c>
      <c r="AK33" s="24"/>
      <c r="AL33" s="24"/>
      <c r="AM33" s="24"/>
      <c r="AN33" s="24"/>
      <c r="AO33" s="21">
        <f>DEGREES(AP33)</f>
        <v>160.30958396876284</v>
      </c>
      <c r="AP33" s="21">
        <f>ACOS(AQ33)</f>
        <v>2.79793006275723</v>
      </c>
      <c r="AQ33" s="44">
        <f>(SIN(AQ31)-SIN(AP2)*SIN(AP19))/(COS(AP2)*COS(AP19))</f>
        <v>-0.9415269181747953</v>
      </c>
    </row>
    <row r="34" spans="1:43" ht="13.5" thickBot="1">
      <c r="A34" s="11" t="s">
        <v>23</v>
      </c>
      <c r="B34" s="52">
        <f>IF(J26&lt;180,360-B33,B33)</f>
        <v>354.6</v>
      </c>
      <c r="C34" s="53" t="s">
        <v>1</v>
      </c>
      <c r="D34" s="54"/>
      <c r="E34" s="54"/>
      <c r="F34" s="54"/>
      <c r="G34" s="54"/>
      <c r="H34" s="54"/>
      <c r="I34" s="54"/>
      <c r="J34" s="55"/>
      <c r="L34" s="11" t="s">
        <v>74</v>
      </c>
      <c r="M34" s="52">
        <f>IF(U26&lt;180,360-M33,M33)</f>
        <v>282.2</v>
      </c>
      <c r="N34" s="53" t="s">
        <v>1</v>
      </c>
      <c r="O34" s="54"/>
      <c r="P34" s="54"/>
      <c r="Q34" s="54"/>
      <c r="R34" s="54"/>
      <c r="S34" s="54"/>
      <c r="T34" s="54"/>
      <c r="U34" s="55"/>
      <c r="W34" s="11" t="s">
        <v>61</v>
      </c>
      <c r="X34" s="52">
        <f>IF(AF25&lt;180,360-X33,X33)</f>
        <v>83.5</v>
      </c>
      <c r="Y34" s="53" t="s">
        <v>1</v>
      </c>
      <c r="Z34" s="54"/>
      <c r="AA34" s="54"/>
      <c r="AB34" s="54"/>
      <c r="AC34" s="54"/>
      <c r="AD34" s="54"/>
      <c r="AE34" s="54"/>
      <c r="AF34" s="55"/>
      <c r="AH34" s="1" t="s">
        <v>65</v>
      </c>
      <c r="AI34" s="52">
        <f>IF(AQ26&lt;180,360-AI33,AI33)</f>
        <v>160.3</v>
      </c>
      <c r="AJ34" s="53" t="s">
        <v>1</v>
      </c>
      <c r="AK34" s="54"/>
      <c r="AL34" s="54"/>
      <c r="AM34" s="54"/>
      <c r="AN34" s="54"/>
      <c r="AO34" s="54"/>
      <c r="AP34" s="54"/>
      <c r="AQ34" s="55"/>
    </row>
    <row r="35" spans="12:43" ht="6" customHeight="1">
      <c r="L35" s="24"/>
      <c r="M35" s="24"/>
      <c r="N35" s="24"/>
      <c r="O35" s="24"/>
      <c r="P35" s="24"/>
      <c r="Q35" s="24"/>
      <c r="R35" s="24"/>
      <c r="S35" s="24"/>
      <c r="T35" s="24"/>
      <c r="U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</row>
    <row r="36" ht="5.25" customHeight="1" thickBot="1"/>
    <row r="37" spans="1:43" ht="15" customHeight="1" thickBot="1">
      <c r="A37" s="66" t="s">
        <v>39</v>
      </c>
      <c r="B37" s="67"/>
      <c r="C37" s="67"/>
      <c r="D37" s="67"/>
      <c r="E37" s="67"/>
      <c r="F37" s="67"/>
      <c r="G37" s="67"/>
      <c r="H37" s="67"/>
      <c r="I37" s="67"/>
      <c r="J37" s="68"/>
      <c r="L37" s="66" t="s">
        <v>46</v>
      </c>
      <c r="M37" s="67"/>
      <c r="N37" s="67"/>
      <c r="O37" s="67"/>
      <c r="P37" s="67"/>
      <c r="Q37" s="67"/>
      <c r="R37" s="67"/>
      <c r="S37" s="67"/>
      <c r="T37" s="67"/>
      <c r="U37" s="68"/>
      <c r="W37" s="66" t="s">
        <v>54</v>
      </c>
      <c r="X37" s="67"/>
      <c r="Y37" s="67"/>
      <c r="Z37" s="67"/>
      <c r="AA37" s="67"/>
      <c r="AB37" s="67"/>
      <c r="AC37" s="67"/>
      <c r="AD37" s="67"/>
      <c r="AE37" s="67"/>
      <c r="AF37" s="68"/>
      <c r="AH37" s="62" t="s">
        <v>56</v>
      </c>
      <c r="AI37" s="63"/>
      <c r="AJ37" s="63"/>
      <c r="AK37" s="63"/>
      <c r="AL37" s="63"/>
      <c r="AM37" s="63"/>
      <c r="AN37" s="63"/>
      <c r="AO37" s="63"/>
      <c r="AP37" s="63"/>
      <c r="AQ37" s="64"/>
    </row>
    <row r="38" spans="1:43" ht="12.75">
      <c r="A38" s="9" t="s">
        <v>0</v>
      </c>
      <c r="B38" s="13">
        <v>30</v>
      </c>
      <c r="C38" s="14" t="s">
        <v>1</v>
      </c>
      <c r="D38" s="13">
        <v>20</v>
      </c>
      <c r="E38" s="14" t="s">
        <v>1</v>
      </c>
      <c r="F38" s="15" t="str">
        <f>IF(B38&gt;0,"N","S")</f>
        <v>N</v>
      </c>
      <c r="G38" s="16">
        <f>(ABS(B38))+D38/60</f>
        <v>30.333333333333332</v>
      </c>
      <c r="H38" s="16">
        <f>IF(B38&lt;0,-G38,G38)</f>
        <v>30.333333333333332</v>
      </c>
      <c r="I38" s="16">
        <f>RADIANS(H38)</f>
        <v>0.5294165397716133</v>
      </c>
      <c r="J38" s="17"/>
      <c r="L38" s="9" t="s">
        <v>0</v>
      </c>
      <c r="M38" s="13">
        <v>35</v>
      </c>
      <c r="N38" s="14" t="s">
        <v>1</v>
      </c>
      <c r="O38" s="13">
        <v>20.4</v>
      </c>
      <c r="P38" s="14" t="s">
        <v>1</v>
      </c>
      <c r="Q38" s="15" t="str">
        <f>IF(M38&gt;0,"N","S")</f>
        <v>N</v>
      </c>
      <c r="R38" s="16">
        <f>(ABS(M38))+O38/60</f>
        <v>35.34</v>
      </c>
      <c r="S38" s="16">
        <f>IF(M38&lt;0,-R38,R38)</f>
        <v>35.34</v>
      </c>
      <c r="T38" s="16">
        <f>RADIANS(S38)</f>
        <v>0.6167993576547961</v>
      </c>
      <c r="U38" s="17"/>
      <c r="W38" s="9" t="s">
        <v>0</v>
      </c>
      <c r="X38" s="13">
        <v>-40</v>
      </c>
      <c r="Y38" s="14" t="s">
        <v>1</v>
      </c>
      <c r="Z38" s="13">
        <v>51</v>
      </c>
      <c r="AA38" s="14" t="s">
        <v>1</v>
      </c>
      <c r="AB38" s="15" t="str">
        <f>IF(X38&gt;0,"N","S")</f>
        <v>S</v>
      </c>
      <c r="AC38" s="16">
        <f>(ABS(X38))+Z38/60</f>
        <v>40.85</v>
      </c>
      <c r="AD38" s="16">
        <f>IF(X38&lt;0,-AC38,AC38)</f>
        <v>-40.85</v>
      </c>
      <c r="AE38" s="16">
        <f>RADIANS(AD38)</f>
        <v>-0.7129669994396837</v>
      </c>
      <c r="AF38" s="17"/>
      <c r="AH38" s="9" t="s">
        <v>0</v>
      </c>
      <c r="AI38" s="13">
        <v>69</v>
      </c>
      <c r="AJ38" s="14" t="s">
        <v>1</v>
      </c>
      <c r="AK38" s="13">
        <v>56.1</v>
      </c>
      <c r="AL38" s="14" t="s">
        <v>1</v>
      </c>
      <c r="AM38" s="15" t="str">
        <f>IF(AI38&gt;0,"N","S")</f>
        <v>N</v>
      </c>
      <c r="AN38" s="16">
        <f>(ABS(AI38))+AK38/60</f>
        <v>69.935</v>
      </c>
      <c r="AO38" s="16">
        <f>IF(AI38&lt;0,-AN38,AN38)</f>
        <v>69.935</v>
      </c>
      <c r="AP38" s="16">
        <f>RADIANS(AO38)</f>
        <v>1.2205960123822344</v>
      </c>
      <c r="AQ38" s="17"/>
    </row>
    <row r="39" spans="1:43" ht="12.75">
      <c r="A39" s="1" t="s">
        <v>3</v>
      </c>
      <c r="B39" s="18">
        <v>-30</v>
      </c>
      <c r="C39" s="19" t="s">
        <v>1</v>
      </c>
      <c r="D39" s="18">
        <v>20</v>
      </c>
      <c r="E39" s="19" t="s">
        <v>1</v>
      </c>
      <c r="F39" s="20" t="str">
        <f>IF(B39&gt;0,"E","W")</f>
        <v>W</v>
      </c>
      <c r="G39" s="21">
        <f>(ABS(B39))+D39/60</f>
        <v>30.333333333333332</v>
      </c>
      <c r="H39" s="21">
        <f>IF(B39&lt;0,-G39,G39)</f>
        <v>-30.333333333333332</v>
      </c>
      <c r="I39" s="21">
        <f>RADIANS(H39)</f>
        <v>-0.5294165397716133</v>
      </c>
      <c r="J39" s="22"/>
      <c r="L39" s="1" t="s">
        <v>3</v>
      </c>
      <c r="M39" s="18">
        <v>-25</v>
      </c>
      <c r="N39" s="19" t="s">
        <v>1</v>
      </c>
      <c r="O39" s="18">
        <v>20.2</v>
      </c>
      <c r="P39" s="19" t="s">
        <v>1</v>
      </c>
      <c r="Q39" s="20" t="str">
        <f>IF(M39&gt;0,"E","W")</f>
        <v>W</v>
      </c>
      <c r="R39" s="21">
        <f>(ABS(M39))+O39/60</f>
        <v>25.336666666666666</v>
      </c>
      <c r="S39" s="21">
        <f>IF(M39&lt;0,-R39,R39)</f>
        <v>-25.336666666666666</v>
      </c>
      <c r="T39" s="21">
        <f>RADIANS(S39)</f>
        <v>-0.44220825481362996</v>
      </c>
      <c r="U39" s="22"/>
      <c r="W39" s="1" t="s">
        <v>3</v>
      </c>
      <c r="X39" s="18">
        <v>-21</v>
      </c>
      <c r="Y39" s="19" t="s">
        <v>1</v>
      </c>
      <c r="Z39" s="18">
        <v>50.2</v>
      </c>
      <c r="AA39" s="19" t="s">
        <v>1</v>
      </c>
      <c r="AB39" s="20" t="str">
        <f>IF(X39&gt;0,"E","W")</f>
        <v>W</v>
      </c>
      <c r="AC39" s="21">
        <f>(ABS(X39))+Z39/60</f>
        <v>21.836666666666666</v>
      </c>
      <c r="AD39" s="21">
        <f>IF(X39&lt;0,-AC39,AC39)</f>
        <v>-21.836666666666666</v>
      </c>
      <c r="AE39" s="21">
        <f>RADIANS(AD39)</f>
        <v>-0.3811217309938284</v>
      </c>
      <c r="AF39" s="22"/>
      <c r="AH39" s="1" t="s">
        <v>3</v>
      </c>
      <c r="AI39" s="18">
        <v>-47</v>
      </c>
      <c r="AJ39" s="19" t="s">
        <v>1</v>
      </c>
      <c r="AK39" s="18">
        <v>57.7</v>
      </c>
      <c r="AL39" s="19" t="s">
        <v>1</v>
      </c>
      <c r="AM39" s="20" t="str">
        <f>IF(AI39&gt;0,"E","W")</f>
        <v>W</v>
      </c>
      <c r="AN39" s="21">
        <f>(ABS(AI39))+AK39/60</f>
        <v>47.961666666666666</v>
      </c>
      <c r="AO39" s="21">
        <f>IF(AI39&lt;0,-AN39,AN39)</f>
        <v>-47.961666666666666</v>
      </c>
      <c r="AP39" s="21">
        <f>RADIANS(AO39)</f>
        <v>-0.837088998077347</v>
      </c>
      <c r="AQ39" s="22"/>
    </row>
    <row r="40" spans="1:43" ht="4.5" customHeight="1">
      <c r="A40" s="23"/>
      <c r="B40" s="24"/>
      <c r="C40" s="24"/>
      <c r="D40" s="24"/>
      <c r="E40" s="24"/>
      <c r="F40" s="24"/>
      <c r="G40" s="24"/>
      <c r="H40" s="24"/>
      <c r="I40" s="24"/>
      <c r="J40" s="22"/>
      <c r="L40" s="23"/>
      <c r="M40" s="24"/>
      <c r="N40" s="24"/>
      <c r="O40" s="24"/>
      <c r="P40" s="24"/>
      <c r="Q40" s="24"/>
      <c r="R40" s="24"/>
      <c r="S40" s="24"/>
      <c r="T40" s="24"/>
      <c r="U40" s="22"/>
      <c r="W40" s="23"/>
      <c r="X40" s="24"/>
      <c r="Y40" s="24"/>
      <c r="Z40" s="24"/>
      <c r="AA40" s="24"/>
      <c r="AB40" s="24"/>
      <c r="AC40" s="24"/>
      <c r="AD40" s="24"/>
      <c r="AE40" s="24"/>
      <c r="AF40" s="22"/>
      <c r="AH40" s="23"/>
      <c r="AI40" s="24"/>
      <c r="AJ40" s="24"/>
      <c r="AK40" s="24"/>
      <c r="AL40" s="24"/>
      <c r="AM40" s="24"/>
      <c r="AN40" s="24"/>
      <c r="AO40" s="24"/>
      <c r="AP40" s="24"/>
      <c r="AQ40" s="22"/>
    </row>
    <row r="41" spans="1:43" ht="12.75">
      <c r="A41" s="25" t="s">
        <v>4</v>
      </c>
      <c r="B41" s="18">
        <v>19</v>
      </c>
      <c r="C41" s="26" t="s">
        <v>6</v>
      </c>
      <c r="D41" s="18">
        <v>20</v>
      </c>
      <c r="E41" s="26" t="s">
        <v>6</v>
      </c>
      <c r="F41" s="27">
        <v>40</v>
      </c>
      <c r="G41" s="24"/>
      <c r="H41" s="21">
        <f>B41+D41/60+F41/3600</f>
        <v>19.344444444444445</v>
      </c>
      <c r="I41" s="21">
        <f>RADIANS(H41)</f>
        <v>0.33762424752468084</v>
      </c>
      <c r="J41" s="22"/>
      <c r="L41" s="25" t="s">
        <v>47</v>
      </c>
      <c r="M41" s="32">
        <v>12</v>
      </c>
      <c r="N41" s="26" t="s">
        <v>6</v>
      </c>
      <c r="O41" s="32">
        <v>0</v>
      </c>
      <c r="P41" s="26" t="s">
        <v>6</v>
      </c>
      <c r="Q41" s="33">
        <v>0</v>
      </c>
      <c r="R41" s="24"/>
      <c r="S41" s="21">
        <f>M41+O41/60+Q41/3600</f>
        <v>12</v>
      </c>
      <c r="T41" s="21">
        <f>RADIANS(S41)</f>
        <v>0.20943951023931956</v>
      </c>
      <c r="U41" s="22"/>
      <c r="W41" s="25" t="s">
        <v>55</v>
      </c>
      <c r="X41" s="18">
        <v>12</v>
      </c>
      <c r="Y41" s="26" t="s">
        <v>6</v>
      </c>
      <c r="Z41" s="18">
        <v>13</v>
      </c>
      <c r="AA41" s="26" t="s">
        <v>6</v>
      </c>
      <c r="AB41" s="27">
        <v>0</v>
      </c>
      <c r="AC41" s="24"/>
      <c r="AD41" s="21">
        <f>X41+Z41/60+AB41/3600</f>
        <v>12.216666666666667</v>
      </c>
      <c r="AE41" s="21">
        <f>RADIANS(AD41)</f>
        <v>0.21322105695197394</v>
      </c>
      <c r="AF41" s="22"/>
      <c r="AH41" s="25" t="s">
        <v>47</v>
      </c>
      <c r="AI41" s="32">
        <v>0</v>
      </c>
      <c r="AJ41" s="26" t="s">
        <v>6</v>
      </c>
      <c r="AK41" s="32">
        <v>0</v>
      </c>
      <c r="AL41" s="26" t="s">
        <v>6</v>
      </c>
      <c r="AM41" s="33">
        <v>0</v>
      </c>
      <c r="AN41" s="24"/>
      <c r="AO41" s="21">
        <f>AI41+AK41/60+AM41/3600</f>
        <v>0</v>
      </c>
      <c r="AP41" s="21">
        <f>RADIANS(AO41)</f>
        <v>0</v>
      </c>
      <c r="AQ41" s="22"/>
    </row>
    <row r="42" spans="1:43" ht="12.75">
      <c r="A42" s="28" t="s">
        <v>5</v>
      </c>
      <c r="B42" s="29">
        <v>0</v>
      </c>
      <c r="C42" s="30" t="s">
        <v>6</v>
      </c>
      <c r="D42" s="29">
        <v>-3</v>
      </c>
      <c r="E42" s="30" t="s">
        <v>6</v>
      </c>
      <c r="F42" s="31">
        <v>54</v>
      </c>
      <c r="G42" s="21">
        <f>ABS(D42/60)+(F42/3600)</f>
        <v>0.065</v>
      </c>
      <c r="H42" s="21">
        <f>IF(D42&lt;0,-G42,G42)</f>
        <v>-0.065</v>
      </c>
      <c r="I42" s="21">
        <f>RADIANS(H42)</f>
        <v>-0.0011344640137963143</v>
      </c>
      <c r="J42" s="22"/>
      <c r="L42" s="3" t="s">
        <v>48</v>
      </c>
      <c r="M42" s="32">
        <f>TRUNC((R42),0)</f>
        <v>-1</v>
      </c>
      <c r="N42" s="26"/>
      <c r="O42" s="32">
        <f>TRUNC(((S42-(ABS(M42)))*60),0)</f>
        <v>41</v>
      </c>
      <c r="P42" s="26"/>
      <c r="Q42" s="33">
        <f>ROUND(((S42-T42)*3600),0)</f>
        <v>21</v>
      </c>
      <c r="R42" s="21">
        <f>S39/15</f>
        <v>-1.689111111111111</v>
      </c>
      <c r="S42" s="21">
        <f>ABS(R42)</f>
        <v>1.689111111111111</v>
      </c>
      <c r="T42" s="21">
        <f>(ABS(M42))+(O42/60)</f>
        <v>1.6833333333333333</v>
      </c>
      <c r="U42" s="44">
        <f>RADIANS(R42)</f>
        <v>-0.029480550320908662</v>
      </c>
      <c r="W42" s="4" t="s">
        <v>48</v>
      </c>
      <c r="X42" s="39">
        <f>TRUNC((AC42),0)</f>
        <v>-1</v>
      </c>
      <c r="Y42" s="30"/>
      <c r="Z42" s="39">
        <f>TRUNC(((AD42-(ABS(X42)))*60),0)</f>
        <v>27</v>
      </c>
      <c r="AA42" s="30"/>
      <c r="AB42" s="56">
        <f>ROUND(((AD42-AE42)*3600),0)</f>
        <v>21</v>
      </c>
      <c r="AC42" s="21">
        <f>AD39/15</f>
        <v>-1.4557777777777778</v>
      </c>
      <c r="AD42" s="21">
        <f>ABS(AC42)</f>
        <v>1.4557777777777778</v>
      </c>
      <c r="AE42" s="21">
        <f>(ABS(X42))+(Z42/60)</f>
        <v>1.45</v>
      </c>
      <c r="AF42" s="44">
        <f>RADIANS(AC42)</f>
        <v>-0.025408115399588562</v>
      </c>
      <c r="AH42" s="3" t="s">
        <v>48</v>
      </c>
      <c r="AI42" s="32">
        <f>TRUNC((AN42),0)</f>
        <v>-3</v>
      </c>
      <c r="AJ42" s="26"/>
      <c r="AK42" s="32">
        <f>TRUNC(((AO42-(ABS(AI42)))*60),0)</f>
        <v>11</v>
      </c>
      <c r="AL42" s="26"/>
      <c r="AM42" s="33">
        <f>ROUND(((AO42-AP42)*3600),0)</f>
        <v>51</v>
      </c>
      <c r="AN42" s="21">
        <f>AO39/15</f>
        <v>-3.1974444444444443</v>
      </c>
      <c r="AO42" s="21">
        <f>ABS(AN42)</f>
        <v>3.1974444444444443</v>
      </c>
      <c r="AP42" s="21">
        <f>(ABS(AI42))+(AK42/60)</f>
        <v>3.183333333333333</v>
      </c>
      <c r="AQ42" s="44">
        <f>RADIANS(AN42)</f>
        <v>-0.05580593320515646</v>
      </c>
    </row>
    <row r="43" spans="1:43" ht="12.75">
      <c r="A43" s="25" t="s">
        <v>7</v>
      </c>
      <c r="B43" s="32">
        <f>TRUNC(H43)</f>
        <v>19</v>
      </c>
      <c r="C43" s="26" t="s">
        <v>6</v>
      </c>
      <c r="D43" s="32">
        <f>TRUNC((H43-B43)*60)</f>
        <v>16</v>
      </c>
      <c r="E43" s="26" t="s">
        <v>6</v>
      </c>
      <c r="F43" s="33">
        <f>ROUND((H43-B43-D43/60)*3600,0)</f>
        <v>46</v>
      </c>
      <c r="G43" s="24"/>
      <c r="H43" s="21">
        <f>H41+H42</f>
        <v>19.279444444444444</v>
      </c>
      <c r="I43" s="21">
        <f>RADIANS(H43)</f>
        <v>0.33648978351088454</v>
      </c>
      <c r="J43" s="22"/>
      <c r="L43" s="57" t="s">
        <v>49</v>
      </c>
      <c r="M43" s="29">
        <v>0</v>
      </c>
      <c r="N43" s="30" t="s">
        <v>6</v>
      </c>
      <c r="O43" s="29">
        <v>-12</v>
      </c>
      <c r="P43" s="30" t="s">
        <v>6</v>
      </c>
      <c r="Q43" s="31">
        <v>30</v>
      </c>
      <c r="R43" s="21">
        <f>ABS(O43/60)+(Q43/3600)</f>
        <v>0.20833333333333334</v>
      </c>
      <c r="S43" s="21">
        <f>IF(O43&lt;0,-R43,R43)</f>
        <v>-0.20833333333333334</v>
      </c>
      <c r="T43" s="21">
        <f>RADIANS(S43)</f>
        <v>-0.00363610260832152</v>
      </c>
      <c r="U43" s="22"/>
      <c r="W43" s="25" t="s">
        <v>7</v>
      </c>
      <c r="X43" s="32">
        <f>TRUNC(AD43)</f>
        <v>13</v>
      </c>
      <c r="Y43" s="26" t="s">
        <v>6</v>
      </c>
      <c r="Z43" s="32">
        <f>TRUNC((AD43-X43)*60)</f>
        <v>40</v>
      </c>
      <c r="AA43" s="26" t="s">
        <v>6</v>
      </c>
      <c r="AB43" s="33">
        <f>ROUND((AD43-X43-Z43/60)*3600,0)</f>
        <v>21</v>
      </c>
      <c r="AC43" s="24"/>
      <c r="AD43" s="21">
        <f>DEGREES(AE43)</f>
        <v>13.672444444444446</v>
      </c>
      <c r="AE43" s="21">
        <f>AE41-AF42</f>
        <v>0.2386291723515625</v>
      </c>
      <c r="AF43" s="22"/>
      <c r="AH43" s="57" t="s">
        <v>49</v>
      </c>
      <c r="AI43" s="29">
        <v>0</v>
      </c>
      <c r="AJ43" s="30" t="s">
        <v>6</v>
      </c>
      <c r="AK43" s="29">
        <v>3</v>
      </c>
      <c r="AL43" s="30" t="s">
        <v>6</v>
      </c>
      <c r="AM43" s="31">
        <v>24</v>
      </c>
      <c r="AN43" s="21">
        <f>ABS(AK43/60)+(AM43/3600)</f>
        <v>0.05666666666666667</v>
      </c>
      <c r="AO43" s="21">
        <f>IF(AK43&lt;0,-AN43,AN43)</f>
        <v>0.05666666666666667</v>
      </c>
      <c r="AP43" s="21">
        <f>RADIANS(AO43)</f>
        <v>0.0009890199094634534</v>
      </c>
      <c r="AQ43" s="22"/>
    </row>
    <row r="44" spans="1:43" ht="12.75">
      <c r="A44" s="23"/>
      <c r="B44" s="24"/>
      <c r="C44" s="24"/>
      <c r="D44" s="24"/>
      <c r="E44" s="24"/>
      <c r="F44" s="24"/>
      <c r="G44" s="24"/>
      <c r="H44" s="24"/>
      <c r="I44" s="24"/>
      <c r="J44" s="22"/>
      <c r="L44" s="25" t="s">
        <v>7</v>
      </c>
      <c r="M44" s="32">
        <f>TRUNC(S44)</f>
        <v>13</v>
      </c>
      <c r="N44" s="26" t="s">
        <v>6</v>
      </c>
      <c r="O44" s="32">
        <f>TRUNC((S44-M44)*60)</f>
        <v>53</v>
      </c>
      <c r="P44" s="26" t="s">
        <v>6</v>
      </c>
      <c r="Q44" s="33">
        <f>ROUND((S44-M44-O44/60)*3600,0)</f>
        <v>51</v>
      </c>
      <c r="R44" s="24"/>
      <c r="S44" s="21">
        <f>DEGREES(T44)</f>
        <v>13.897444444444444</v>
      </c>
      <c r="T44" s="21">
        <f>T41-U42-T43</f>
        <v>0.24255616316854972</v>
      </c>
      <c r="U44" s="22"/>
      <c r="W44" s="23"/>
      <c r="X44" s="24"/>
      <c r="Y44" s="24"/>
      <c r="Z44" s="24"/>
      <c r="AA44" s="24"/>
      <c r="AB44" s="24"/>
      <c r="AC44" s="24"/>
      <c r="AD44" s="24"/>
      <c r="AE44" s="24"/>
      <c r="AF44" s="22"/>
      <c r="AH44" s="25" t="s">
        <v>7</v>
      </c>
      <c r="AI44" s="32">
        <f>TRUNC(AO44)</f>
        <v>3</v>
      </c>
      <c r="AJ44" s="26" t="s">
        <v>6</v>
      </c>
      <c r="AK44" s="32">
        <f>TRUNC((AO44-AI44)*60)</f>
        <v>8</v>
      </c>
      <c r="AL44" s="26" t="s">
        <v>6</v>
      </c>
      <c r="AM44" s="33">
        <f>ROUND((AO44-AI44-AK44/60)*3600,0)</f>
        <v>27</v>
      </c>
      <c r="AN44" s="24"/>
      <c r="AO44" s="21">
        <f>DEGREES(AP44)</f>
        <v>3.1407777777777772</v>
      </c>
      <c r="AP44" s="21">
        <f>AP41-AQ42-AP43</f>
        <v>0.05481691329569301</v>
      </c>
      <c r="AQ44" s="22"/>
    </row>
    <row r="45" spans="1:43" ht="4.5" customHeight="1">
      <c r="A45" s="23"/>
      <c r="B45" s="24"/>
      <c r="C45" s="24"/>
      <c r="D45" s="24"/>
      <c r="E45" s="24"/>
      <c r="F45" s="24"/>
      <c r="G45" s="24"/>
      <c r="H45" s="24"/>
      <c r="I45" s="24"/>
      <c r="J45" s="22"/>
      <c r="L45" s="23"/>
      <c r="M45" s="24"/>
      <c r="N45" s="24"/>
      <c r="O45" s="24"/>
      <c r="P45" s="24"/>
      <c r="Q45" s="24"/>
      <c r="R45" s="24"/>
      <c r="S45" s="24"/>
      <c r="T45" s="24"/>
      <c r="U45" s="22"/>
      <c r="W45" s="23"/>
      <c r="X45" s="24"/>
      <c r="Y45" s="24"/>
      <c r="Z45" s="24"/>
      <c r="AA45" s="24"/>
      <c r="AB45" s="24"/>
      <c r="AC45" s="24"/>
      <c r="AD45" s="24"/>
      <c r="AE45" s="24"/>
      <c r="AF45" s="22"/>
      <c r="AH45" s="23"/>
      <c r="AI45" s="24"/>
      <c r="AJ45" s="24"/>
      <c r="AK45" s="24"/>
      <c r="AL45" s="24"/>
      <c r="AM45" s="24"/>
      <c r="AN45" s="24"/>
      <c r="AO45" s="24"/>
      <c r="AP45" s="24"/>
      <c r="AQ45" s="22"/>
    </row>
    <row r="46" spans="1:43" ht="12.75">
      <c r="A46" s="25" t="s">
        <v>9</v>
      </c>
      <c r="B46" s="18">
        <v>-1.6</v>
      </c>
      <c r="C46" s="26" t="s">
        <v>2</v>
      </c>
      <c r="D46" s="24"/>
      <c r="E46" s="24"/>
      <c r="F46" s="24"/>
      <c r="G46" s="24"/>
      <c r="H46" s="24"/>
      <c r="I46" s="24"/>
      <c r="J46" s="22"/>
      <c r="L46" s="25" t="s">
        <v>9</v>
      </c>
      <c r="M46" s="18">
        <v>15.3</v>
      </c>
      <c r="N46" s="26" t="s">
        <v>2</v>
      </c>
      <c r="O46" s="24"/>
      <c r="P46" s="24"/>
      <c r="Q46" s="24"/>
      <c r="R46" s="24"/>
      <c r="S46" s="24"/>
      <c r="T46" s="24"/>
      <c r="U46" s="22"/>
      <c r="W46" s="25" t="s">
        <v>9</v>
      </c>
      <c r="X46" s="18">
        <v>15.6</v>
      </c>
      <c r="Y46" s="26" t="s">
        <v>2</v>
      </c>
      <c r="Z46" s="24"/>
      <c r="AA46" s="24"/>
      <c r="AB46" s="24"/>
      <c r="AC46" s="24"/>
      <c r="AD46" s="24"/>
      <c r="AE46" s="24"/>
      <c r="AF46" s="22"/>
      <c r="AH46" s="25" t="s">
        <v>9</v>
      </c>
      <c r="AI46" s="18">
        <v>-38.9</v>
      </c>
      <c r="AJ46" s="26" t="s">
        <v>2</v>
      </c>
      <c r="AK46" s="24"/>
      <c r="AL46" s="24"/>
      <c r="AM46" s="24"/>
      <c r="AN46" s="24"/>
      <c r="AO46" s="24"/>
      <c r="AP46" s="24"/>
      <c r="AQ46" s="22"/>
    </row>
    <row r="47" spans="1:43" ht="12.75">
      <c r="A47" s="28" t="s">
        <v>10</v>
      </c>
      <c r="B47" s="29">
        <v>-4.8</v>
      </c>
      <c r="C47" s="30" t="s">
        <v>2</v>
      </c>
      <c r="D47" s="24"/>
      <c r="E47" s="24"/>
      <c r="F47" s="24"/>
      <c r="G47" s="24"/>
      <c r="H47" s="24"/>
      <c r="I47" s="24"/>
      <c r="J47" s="22"/>
      <c r="L47" s="28" t="s">
        <v>10</v>
      </c>
      <c r="M47" s="29">
        <v>-5.7</v>
      </c>
      <c r="N47" s="30" t="s">
        <v>2</v>
      </c>
      <c r="O47" s="24"/>
      <c r="P47" s="24"/>
      <c r="Q47" s="24"/>
      <c r="R47" s="24"/>
      <c r="S47" s="24"/>
      <c r="T47" s="24"/>
      <c r="U47" s="22"/>
      <c r="W47" s="28" t="s">
        <v>10</v>
      </c>
      <c r="X47" s="29">
        <v>-6.6</v>
      </c>
      <c r="Y47" s="30" t="s">
        <v>2</v>
      </c>
      <c r="Z47" s="24"/>
      <c r="AA47" s="24"/>
      <c r="AB47" s="24"/>
      <c r="AC47" s="24"/>
      <c r="AD47" s="24"/>
      <c r="AE47" s="24"/>
      <c r="AF47" s="22"/>
      <c r="AH47" s="28" t="s">
        <v>10</v>
      </c>
      <c r="AI47" s="29">
        <v>-6.5</v>
      </c>
      <c r="AJ47" s="30" t="s">
        <v>2</v>
      </c>
      <c r="AK47" s="24"/>
      <c r="AL47" s="24"/>
      <c r="AM47" s="24"/>
      <c r="AN47" s="24"/>
      <c r="AO47" s="24"/>
      <c r="AP47" s="24"/>
      <c r="AQ47" s="22"/>
    </row>
    <row r="48" spans="1:43" ht="12.75">
      <c r="A48" s="25" t="s">
        <v>11</v>
      </c>
      <c r="B48" s="32">
        <f>SUM(B46:B47)</f>
        <v>-6.4</v>
      </c>
      <c r="C48" s="26" t="s">
        <v>2</v>
      </c>
      <c r="D48" s="24"/>
      <c r="E48" s="24"/>
      <c r="F48" s="24"/>
      <c r="G48" s="24"/>
      <c r="H48" s="24"/>
      <c r="I48" s="24"/>
      <c r="J48" s="22"/>
      <c r="L48" s="25" t="s">
        <v>11</v>
      </c>
      <c r="M48" s="32">
        <f>SUM(M46:M47)</f>
        <v>9.600000000000001</v>
      </c>
      <c r="N48" s="26" t="s">
        <v>2</v>
      </c>
      <c r="O48" s="24"/>
      <c r="P48" s="24"/>
      <c r="Q48" s="24"/>
      <c r="R48" s="24"/>
      <c r="S48" s="24"/>
      <c r="T48" s="24"/>
      <c r="U48" s="22"/>
      <c r="W48" s="25" t="s">
        <v>11</v>
      </c>
      <c r="X48" s="32">
        <f>SUM(X46:X47)</f>
        <v>9</v>
      </c>
      <c r="Y48" s="26" t="s">
        <v>2</v>
      </c>
      <c r="Z48" s="24"/>
      <c r="AA48" s="24"/>
      <c r="AB48" s="24"/>
      <c r="AC48" s="24"/>
      <c r="AD48" s="24"/>
      <c r="AE48" s="24"/>
      <c r="AF48" s="22"/>
      <c r="AH48" s="25" t="s">
        <v>11</v>
      </c>
      <c r="AI48" s="32">
        <f>SUM(AI46:AI47)</f>
        <v>-45.4</v>
      </c>
      <c r="AJ48" s="26" t="s">
        <v>2</v>
      </c>
      <c r="AK48" s="24"/>
      <c r="AL48" s="24"/>
      <c r="AM48" s="24"/>
      <c r="AN48" s="24"/>
      <c r="AO48" s="24"/>
      <c r="AP48" s="24"/>
      <c r="AQ48" s="22"/>
    </row>
    <row r="49" spans="1:43" ht="4.5" customHeight="1">
      <c r="A49" s="23"/>
      <c r="B49" s="24"/>
      <c r="C49" s="24"/>
      <c r="D49" s="24"/>
      <c r="E49" s="24"/>
      <c r="F49" s="24"/>
      <c r="G49" s="24"/>
      <c r="H49" s="24"/>
      <c r="I49" s="24"/>
      <c r="J49" s="22"/>
      <c r="L49" s="23"/>
      <c r="M49" s="24"/>
      <c r="N49" s="24"/>
      <c r="O49" s="24"/>
      <c r="P49" s="24"/>
      <c r="Q49" s="24"/>
      <c r="R49" s="24"/>
      <c r="S49" s="24"/>
      <c r="T49" s="24"/>
      <c r="U49" s="22"/>
      <c r="W49" s="23"/>
      <c r="X49" s="24"/>
      <c r="Y49" s="24"/>
      <c r="Z49" s="24"/>
      <c r="AA49" s="24"/>
      <c r="AB49" s="24"/>
      <c r="AC49" s="24"/>
      <c r="AD49" s="24"/>
      <c r="AE49" s="24"/>
      <c r="AF49" s="22"/>
      <c r="AH49" s="23"/>
      <c r="AI49" s="24"/>
      <c r="AJ49" s="24"/>
      <c r="AK49" s="24"/>
      <c r="AL49" s="24"/>
      <c r="AM49" s="24"/>
      <c r="AN49" s="24"/>
      <c r="AO49" s="24"/>
      <c r="AP49" s="24"/>
      <c r="AQ49" s="22"/>
    </row>
    <row r="50" spans="1:43" ht="12.75">
      <c r="A50" s="25" t="s">
        <v>40</v>
      </c>
      <c r="B50" s="18">
        <v>31</v>
      </c>
      <c r="C50" s="19" t="s">
        <v>1</v>
      </c>
      <c r="D50" s="18">
        <v>5.5</v>
      </c>
      <c r="E50" s="26" t="s">
        <v>2</v>
      </c>
      <c r="F50" s="24"/>
      <c r="G50" s="21">
        <f>(ABS(B50))+D50/60</f>
        <v>31.091666666666665</v>
      </c>
      <c r="H50" s="21">
        <f>IF(B50&lt;0,-G50,G50)</f>
        <v>31.091666666666665</v>
      </c>
      <c r="I50" s="21">
        <f>RADIANS(H50)</f>
        <v>0.5426519532659037</v>
      </c>
      <c r="J50" s="22"/>
      <c r="L50" s="25" t="s">
        <v>32</v>
      </c>
      <c r="M50" s="18">
        <v>46</v>
      </c>
      <c r="N50" s="19" t="s">
        <v>1</v>
      </c>
      <c r="O50" s="18">
        <v>37.3</v>
      </c>
      <c r="P50" s="26" t="s">
        <v>2</v>
      </c>
      <c r="Q50" s="24"/>
      <c r="R50" s="21">
        <f>(ABS(M50))+O50/60</f>
        <v>46.62166666666667</v>
      </c>
      <c r="S50" s="21">
        <f>IF(M50&lt;0,-R50,R50)</f>
        <v>46.62166666666667</v>
      </c>
      <c r="T50" s="21">
        <f>RADIANS(S50)</f>
        <v>0.813701586100623</v>
      </c>
      <c r="U50" s="22"/>
      <c r="W50" s="25" t="s">
        <v>32</v>
      </c>
      <c r="X50" s="18">
        <v>57</v>
      </c>
      <c r="Y50" s="19" t="s">
        <v>1</v>
      </c>
      <c r="Z50" s="18">
        <v>11.2</v>
      </c>
      <c r="AA50" s="26" t="s">
        <v>2</v>
      </c>
      <c r="AB50" s="24"/>
      <c r="AC50" s="21">
        <f>(ABS(X50))+Z50/60</f>
        <v>57.18666666666667</v>
      </c>
      <c r="AD50" s="21">
        <f>IF(X50&lt;0,-AC50,AC50)</f>
        <v>57.18666666666667</v>
      </c>
      <c r="AE50" s="21">
        <f>RADIANS(AD50)</f>
        <v>0.9980956215738239</v>
      </c>
      <c r="AF50" s="22"/>
      <c r="AH50" s="25" t="s">
        <v>32</v>
      </c>
      <c r="AI50" s="18">
        <v>1</v>
      </c>
      <c r="AJ50" s="19" t="s">
        <v>1</v>
      </c>
      <c r="AK50" s="18">
        <v>8</v>
      </c>
      <c r="AL50" s="26" t="s">
        <v>2</v>
      </c>
      <c r="AM50" s="24"/>
      <c r="AN50" s="21">
        <f>(ABS(AI50))+AK50/60</f>
        <v>1.1333333333333333</v>
      </c>
      <c r="AO50" s="21">
        <f>IF(AI50&lt;0,-AN50,AN50)</f>
        <v>1.1333333333333333</v>
      </c>
      <c r="AP50" s="21">
        <f>RADIANS(AO50)</f>
        <v>0.019780398189269067</v>
      </c>
      <c r="AQ50" s="22"/>
    </row>
    <row r="51" spans="1:43" ht="12.75">
      <c r="A51" s="25" t="s">
        <v>12</v>
      </c>
      <c r="B51" s="24"/>
      <c r="C51" s="19" t="s">
        <v>1</v>
      </c>
      <c r="D51" s="18">
        <v>-0.5</v>
      </c>
      <c r="E51" s="26" t="s">
        <v>2</v>
      </c>
      <c r="F51" s="24"/>
      <c r="G51" s="21">
        <f>(ABS(B51))+D51/60</f>
        <v>-0.008333333333333333</v>
      </c>
      <c r="H51" s="21">
        <f>IF(B51&lt;0,-G51,G51)</f>
        <v>-0.008333333333333333</v>
      </c>
      <c r="I51" s="21">
        <f>RADIANS(H51)</f>
        <v>-0.0001454441043328608</v>
      </c>
      <c r="J51" s="22"/>
      <c r="L51" s="25" t="s">
        <v>12</v>
      </c>
      <c r="M51" s="24"/>
      <c r="N51" s="19" t="s">
        <v>1</v>
      </c>
      <c r="O51" s="18">
        <v>2</v>
      </c>
      <c r="P51" s="26" t="s">
        <v>2</v>
      </c>
      <c r="Q51" s="24"/>
      <c r="R51" s="21">
        <f>(ABS(M51))+O51/60</f>
        <v>0.03333333333333333</v>
      </c>
      <c r="S51" s="21">
        <f>IF(M51&lt;0,-R51,R51)</f>
        <v>0.03333333333333333</v>
      </c>
      <c r="T51" s="21">
        <f>RADIANS(S51)</f>
        <v>0.0005817764173314432</v>
      </c>
      <c r="U51" s="22"/>
      <c r="W51" s="25" t="s">
        <v>12</v>
      </c>
      <c r="X51" s="24"/>
      <c r="Y51" s="19" t="s">
        <v>1</v>
      </c>
      <c r="Z51" s="18">
        <v>2</v>
      </c>
      <c r="AA51" s="26" t="s">
        <v>2</v>
      </c>
      <c r="AB51" s="24"/>
      <c r="AC51" s="21">
        <f>(ABS(X51))+Z51/60</f>
        <v>0.03333333333333333</v>
      </c>
      <c r="AD51" s="21">
        <f>IF(X51&lt;0,-AC51,AC51)</f>
        <v>0.03333333333333333</v>
      </c>
      <c r="AE51" s="21">
        <f>RADIANS(AD51)</f>
        <v>0.0005817764173314432</v>
      </c>
      <c r="AF51" s="22"/>
      <c r="AH51" s="25" t="s">
        <v>12</v>
      </c>
      <c r="AI51" s="24"/>
      <c r="AJ51" s="19" t="s">
        <v>1</v>
      </c>
      <c r="AK51" s="18">
        <v>0</v>
      </c>
      <c r="AL51" s="26" t="s">
        <v>2</v>
      </c>
      <c r="AM51" s="24"/>
      <c r="AN51" s="21">
        <f>(ABS(AI51))+AK51/60</f>
        <v>0</v>
      </c>
      <c r="AO51" s="21">
        <f>IF(AI51&lt;0,-AN51,AN51)</f>
        <v>0</v>
      </c>
      <c r="AP51" s="21">
        <f>RADIANS(AO51)</f>
        <v>0</v>
      </c>
      <c r="AQ51" s="22"/>
    </row>
    <row r="52" spans="1:43" ht="12.75">
      <c r="A52" s="25" t="s">
        <v>13</v>
      </c>
      <c r="B52" s="24"/>
      <c r="C52" s="19" t="s">
        <v>1</v>
      </c>
      <c r="D52" s="18">
        <v>-0.5</v>
      </c>
      <c r="E52" s="26" t="s">
        <v>2</v>
      </c>
      <c r="F52" s="24"/>
      <c r="G52" s="21">
        <f>(ABS(B52))+D52/60</f>
        <v>-0.008333333333333333</v>
      </c>
      <c r="H52" s="21">
        <f>IF(B52&lt;0,-G52,G52)</f>
        <v>-0.008333333333333333</v>
      </c>
      <c r="I52" s="21">
        <f>RADIANS(H52)</f>
        <v>-0.0001454441043328608</v>
      </c>
      <c r="J52" s="22"/>
      <c r="L52" s="25" t="s">
        <v>13</v>
      </c>
      <c r="M52" s="24"/>
      <c r="N52" s="19" t="s">
        <v>1</v>
      </c>
      <c r="O52" s="18">
        <v>-1.8</v>
      </c>
      <c r="P52" s="26" t="s">
        <v>2</v>
      </c>
      <c r="Q52" s="24"/>
      <c r="R52" s="21">
        <f>(ABS(M52))+O52/60</f>
        <v>-0.030000000000000002</v>
      </c>
      <c r="S52" s="21">
        <f>IF(M52&lt;0,-R52,R52)</f>
        <v>-0.030000000000000002</v>
      </c>
      <c r="T52" s="21">
        <f>RADIANS(S52)</f>
        <v>-0.0005235987755982989</v>
      </c>
      <c r="U52" s="22"/>
      <c r="W52" s="25" t="s">
        <v>13</v>
      </c>
      <c r="X52" s="24"/>
      <c r="Y52" s="19" t="s">
        <v>1</v>
      </c>
      <c r="Z52" s="18">
        <v>0</v>
      </c>
      <c r="AA52" s="26" t="s">
        <v>2</v>
      </c>
      <c r="AB52" s="24"/>
      <c r="AC52" s="21">
        <f>(ABS(X52))+Z52/60</f>
        <v>0</v>
      </c>
      <c r="AD52" s="21">
        <f>IF(X52&lt;0,-AC52,AC52)</f>
        <v>0</v>
      </c>
      <c r="AE52" s="21">
        <f>RADIANS(AD52)</f>
        <v>0</v>
      </c>
      <c r="AF52" s="22"/>
      <c r="AH52" s="25" t="s">
        <v>13</v>
      </c>
      <c r="AI52" s="24"/>
      <c r="AJ52" s="19" t="s">
        <v>1</v>
      </c>
      <c r="AK52" s="18">
        <v>0</v>
      </c>
      <c r="AL52" s="26" t="s">
        <v>2</v>
      </c>
      <c r="AM52" s="24"/>
      <c r="AN52" s="21">
        <f>(ABS(AI52))+AK52/60</f>
        <v>0</v>
      </c>
      <c r="AO52" s="21">
        <f>IF(AI52&lt;0,-AN52,AN52)</f>
        <v>0</v>
      </c>
      <c r="AP52" s="21">
        <f>RADIANS(AO52)</f>
        <v>0</v>
      </c>
      <c r="AQ52" s="22"/>
    </row>
    <row r="53" spans="1:43" ht="12.75">
      <c r="A53" s="28" t="s">
        <v>11</v>
      </c>
      <c r="B53" s="37"/>
      <c r="C53" s="38" t="s">
        <v>1</v>
      </c>
      <c r="D53" s="39">
        <f>B48</f>
        <v>-6.4</v>
      </c>
      <c r="E53" s="30" t="s">
        <v>2</v>
      </c>
      <c r="F53" s="24"/>
      <c r="G53" s="21">
        <f>(ABS(B53))+D53/60</f>
        <v>-0.10666666666666667</v>
      </c>
      <c r="H53" s="21">
        <f>IF(B53&lt;0,-G53,G53)</f>
        <v>-0.10666666666666667</v>
      </c>
      <c r="I53" s="21">
        <f>RADIANS(H53)</f>
        <v>-0.0018616845354606183</v>
      </c>
      <c r="J53" s="22"/>
      <c r="L53" s="28" t="s">
        <v>11</v>
      </c>
      <c r="M53" s="37"/>
      <c r="N53" s="38" t="s">
        <v>1</v>
      </c>
      <c r="O53" s="39">
        <f>M48</f>
        <v>9.600000000000001</v>
      </c>
      <c r="P53" s="30" t="s">
        <v>2</v>
      </c>
      <c r="Q53" s="24"/>
      <c r="R53" s="21">
        <f>(ABS(M53))+O53/60</f>
        <v>0.16000000000000003</v>
      </c>
      <c r="S53" s="21">
        <f>IF(M53&lt;0,-R53,R53)</f>
        <v>0.16000000000000003</v>
      </c>
      <c r="T53" s="21">
        <f>RADIANS(S53)</f>
        <v>0.002792526803190928</v>
      </c>
      <c r="U53" s="22"/>
      <c r="W53" s="28" t="s">
        <v>11</v>
      </c>
      <c r="X53" s="37"/>
      <c r="Y53" s="38" t="s">
        <v>1</v>
      </c>
      <c r="Z53" s="39">
        <f>X48</f>
        <v>9</v>
      </c>
      <c r="AA53" s="30" t="s">
        <v>2</v>
      </c>
      <c r="AB53" s="24"/>
      <c r="AC53" s="21">
        <f>(ABS(X53))+Z53/60</f>
        <v>0.15</v>
      </c>
      <c r="AD53" s="21">
        <f>IF(X53&lt;0,-AC53,AC53)</f>
        <v>0.15</v>
      </c>
      <c r="AE53" s="21">
        <f>RADIANS(AD53)</f>
        <v>0.002617993877991494</v>
      </c>
      <c r="AF53" s="22"/>
      <c r="AH53" s="28" t="s">
        <v>11</v>
      </c>
      <c r="AI53" s="37"/>
      <c r="AJ53" s="38" t="s">
        <v>1</v>
      </c>
      <c r="AK53" s="39">
        <f>AI48</f>
        <v>-45.4</v>
      </c>
      <c r="AL53" s="30" t="s">
        <v>2</v>
      </c>
      <c r="AM53" s="24"/>
      <c r="AN53" s="21">
        <f>(ABS(AI53))+AK53/60</f>
        <v>-0.7566666666666666</v>
      </c>
      <c r="AO53" s="21">
        <f>IF(AI53&lt;0,-AN53,AN53)</f>
        <v>-0.7566666666666666</v>
      </c>
      <c r="AP53" s="21">
        <f>RADIANS(AO53)</f>
        <v>-0.01320632467342376</v>
      </c>
      <c r="AQ53" s="22"/>
    </row>
    <row r="54" spans="1:43" ht="12.75">
      <c r="A54" s="25" t="s">
        <v>14</v>
      </c>
      <c r="B54" s="32">
        <f>TRUNC(H54,0)</f>
        <v>30</v>
      </c>
      <c r="C54" s="19" t="s">
        <v>1</v>
      </c>
      <c r="D54" s="32">
        <f>(H54-B54)*60</f>
        <v>58.10000000000002</v>
      </c>
      <c r="E54" s="26" t="s">
        <v>2</v>
      </c>
      <c r="F54" s="24"/>
      <c r="G54" s="24"/>
      <c r="H54" s="21">
        <f>SUM(H50:H53)</f>
        <v>30.968333333333334</v>
      </c>
      <c r="I54" s="21">
        <f>RADIANS(H54)</f>
        <v>0.5404993805217773</v>
      </c>
      <c r="J54" s="22"/>
      <c r="L54" s="25" t="s">
        <v>14</v>
      </c>
      <c r="M54" s="32">
        <f>TRUNC(S54,0)</f>
        <v>46</v>
      </c>
      <c r="N54" s="19" t="s">
        <v>1</v>
      </c>
      <c r="O54" s="32">
        <f>(S54-M54)*60</f>
        <v>47.099999999999795</v>
      </c>
      <c r="P54" s="26" t="s">
        <v>2</v>
      </c>
      <c r="Q54" s="24"/>
      <c r="R54" s="24"/>
      <c r="S54" s="21">
        <f>SUM(S50:S53)</f>
        <v>46.785</v>
      </c>
      <c r="T54" s="21">
        <f>RADIANS(S54)</f>
        <v>0.816552290545547</v>
      </c>
      <c r="U54" s="22"/>
      <c r="W54" s="25" t="s">
        <v>14</v>
      </c>
      <c r="X54" s="32">
        <f>TRUNC(AD54,0)</f>
        <v>57</v>
      </c>
      <c r="Y54" s="19" t="s">
        <v>1</v>
      </c>
      <c r="Z54" s="32">
        <f>(AD54-X54)*60</f>
        <v>22.199999999999847</v>
      </c>
      <c r="AA54" s="26" t="s">
        <v>2</v>
      </c>
      <c r="AB54" s="24"/>
      <c r="AC54" s="24"/>
      <c r="AD54" s="21">
        <f>SUM(AD50:AD53)</f>
        <v>57.37</v>
      </c>
      <c r="AE54" s="21">
        <f>RADIANS(AD54)</f>
        <v>1.0012953918691467</v>
      </c>
      <c r="AF54" s="22"/>
      <c r="AH54" s="25" t="s">
        <v>14</v>
      </c>
      <c r="AI54" s="32">
        <f>TRUNC(AO54,0)</f>
        <v>0</v>
      </c>
      <c r="AJ54" s="19" t="s">
        <v>1</v>
      </c>
      <c r="AK54" s="32">
        <f>(AO54-AI54)*60</f>
        <v>22.6</v>
      </c>
      <c r="AL54" s="26" t="s">
        <v>2</v>
      </c>
      <c r="AM54" s="24"/>
      <c r="AN54" s="24"/>
      <c r="AO54" s="21">
        <f>SUM(AO50:AO53)</f>
        <v>0.3766666666666667</v>
      </c>
      <c r="AP54" s="21">
        <f>RADIANS(AO54)</f>
        <v>0.006574073515845309</v>
      </c>
      <c r="AQ54" s="22"/>
    </row>
    <row r="55" spans="1:43" ht="3.75" customHeight="1">
      <c r="A55" s="23"/>
      <c r="B55" s="24"/>
      <c r="C55" s="24"/>
      <c r="D55" s="24"/>
      <c r="E55" s="24"/>
      <c r="F55" s="24"/>
      <c r="G55" s="24"/>
      <c r="H55" s="24"/>
      <c r="I55" s="24"/>
      <c r="J55" s="22"/>
      <c r="L55" s="23"/>
      <c r="M55" s="24"/>
      <c r="N55" s="24"/>
      <c r="O55" s="24"/>
      <c r="P55" s="24"/>
      <c r="Q55" s="24"/>
      <c r="R55" s="24"/>
      <c r="S55" s="24"/>
      <c r="T55" s="24"/>
      <c r="U55" s="22"/>
      <c r="W55" s="23"/>
      <c r="X55" s="24"/>
      <c r="Y55" s="24"/>
      <c r="Z55" s="24"/>
      <c r="AA55" s="24"/>
      <c r="AB55" s="24"/>
      <c r="AC55" s="24"/>
      <c r="AD55" s="24"/>
      <c r="AE55" s="24"/>
      <c r="AF55" s="22"/>
      <c r="AH55" s="23"/>
      <c r="AI55" s="24"/>
      <c r="AJ55" s="24"/>
      <c r="AK55" s="24"/>
      <c r="AL55" s="24"/>
      <c r="AM55" s="24"/>
      <c r="AN55" s="24"/>
      <c r="AO55" s="24"/>
      <c r="AP55" s="24"/>
      <c r="AQ55" s="22"/>
    </row>
    <row r="56" spans="1:43" ht="12.75">
      <c r="A56" s="25" t="s">
        <v>17</v>
      </c>
      <c r="B56" s="18">
        <v>84</v>
      </c>
      <c r="C56" s="19" t="s">
        <v>1</v>
      </c>
      <c r="D56" s="18">
        <v>40.6</v>
      </c>
      <c r="E56" s="26" t="s">
        <v>2</v>
      </c>
      <c r="F56" s="24"/>
      <c r="G56" s="21">
        <f>(ABS(B56))+D56/60</f>
        <v>84.67666666666666</v>
      </c>
      <c r="H56" s="21">
        <f>IF(B56&lt;0,-G56,G56)</f>
        <v>84.67666666666666</v>
      </c>
      <c r="I56" s="21">
        <f>RADIANS(H56)</f>
        <v>1.477886632947065</v>
      </c>
      <c r="J56" s="22"/>
      <c r="L56" s="1" t="s">
        <v>50</v>
      </c>
      <c r="M56" s="18">
        <v>-7</v>
      </c>
      <c r="N56" s="19" t="s">
        <v>1</v>
      </c>
      <c r="O56" s="18">
        <v>48.3</v>
      </c>
      <c r="P56" s="26" t="s">
        <v>2</v>
      </c>
      <c r="Q56" s="24"/>
      <c r="R56" s="21">
        <f>(ABS(M56))+O56/60</f>
        <v>7.805</v>
      </c>
      <c r="S56" s="21">
        <f>IF(M56&lt;0,-R56,R56)</f>
        <v>-7.805</v>
      </c>
      <c r="T56" s="21">
        <f>RADIANS(S56)</f>
        <v>-0.1362229481181574</v>
      </c>
      <c r="U56" s="22"/>
      <c r="W56" s="1" t="s">
        <v>50</v>
      </c>
      <c r="X56" s="18">
        <v>-8</v>
      </c>
      <c r="Y56" s="19" t="s">
        <v>1</v>
      </c>
      <c r="Z56" s="18">
        <v>11</v>
      </c>
      <c r="AA56" s="26" t="s">
        <v>2</v>
      </c>
      <c r="AB56" s="24"/>
      <c r="AC56" s="21">
        <f>(ABS(X56))+Z56/60</f>
        <v>8.183333333333334</v>
      </c>
      <c r="AD56" s="21">
        <f>IF(X56&lt;0,-AC56,AC56)</f>
        <v>-8.183333333333334</v>
      </c>
      <c r="AE56" s="21">
        <f>RADIANS(AD56)</f>
        <v>-0.14282611045486932</v>
      </c>
      <c r="AF56" s="22"/>
      <c r="AH56" s="1" t="s">
        <v>50</v>
      </c>
      <c r="AI56" s="18">
        <v>20</v>
      </c>
      <c r="AJ56" s="19" t="s">
        <v>1</v>
      </c>
      <c r="AK56" s="18">
        <v>23.2</v>
      </c>
      <c r="AL56" s="26" t="s">
        <v>2</v>
      </c>
      <c r="AM56" s="24"/>
      <c r="AN56" s="21">
        <f>(ABS(AI56))+AK56/60</f>
        <v>20.386666666666667</v>
      </c>
      <c r="AO56" s="21">
        <f>IF(AI56&lt;0,-AN56,AN56)</f>
        <v>20.386666666666667</v>
      </c>
      <c r="AP56" s="21">
        <f>RADIANS(AO56)</f>
        <v>0.35581445683991064</v>
      </c>
      <c r="AQ56" s="22"/>
    </row>
    <row r="57" spans="1:43" ht="12.75">
      <c r="A57" s="25" t="s">
        <v>18</v>
      </c>
      <c r="B57" s="18">
        <v>4</v>
      </c>
      <c r="C57" s="19" t="s">
        <v>1</v>
      </c>
      <c r="D57" s="18">
        <v>12.2</v>
      </c>
      <c r="E57" s="26" t="s">
        <v>2</v>
      </c>
      <c r="F57" s="24"/>
      <c r="G57" s="21">
        <f>(ABS(B57))+D57/60</f>
        <v>4.203333333333333</v>
      </c>
      <c r="H57" s="21">
        <f>IF(B57&lt;0,-G57,G57)</f>
        <v>4.203333333333333</v>
      </c>
      <c r="I57" s="21">
        <f>RADIANS(H57)</f>
        <v>0.07336200622549498</v>
      </c>
      <c r="J57" s="22"/>
      <c r="L57" s="2" t="s">
        <v>28</v>
      </c>
      <c r="M57" s="29">
        <v>0</v>
      </c>
      <c r="N57" s="38" t="s">
        <v>1</v>
      </c>
      <c r="O57" s="29">
        <v>0.8</v>
      </c>
      <c r="P57" s="30" t="s">
        <v>2</v>
      </c>
      <c r="Q57" s="24"/>
      <c r="R57" s="21">
        <f>(ABS(M57))+O57/60</f>
        <v>0.013333333333333334</v>
      </c>
      <c r="S57" s="21">
        <f>IF(M57&lt;0,-R57,R57)</f>
        <v>0.013333333333333334</v>
      </c>
      <c r="T57" s="21">
        <f>RADIANS(S57)</f>
        <v>0.00023271056693257729</v>
      </c>
      <c r="U57" s="22"/>
      <c r="W57" s="2" t="s">
        <v>28</v>
      </c>
      <c r="X57" s="29">
        <v>0</v>
      </c>
      <c r="Y57" s="38" t="s">
        <v>1</v>
      </c>
      <c r="Z57" s="29">
        <v>0.6</v>
      </c>
      <c r="AA57" s="30" t="s">
        <v>2</v>
      </c>
      <c r="AB57" s="24"/>
      <c r="AC57" s="21">
        <f>(ABS(X57))+Z57/60</f>
        <v>0.01</v>
      </c>
      <c r="AD57" s="21">
        <f>IF(X57&lt;0,-AC57,AC57)</f>
        <v>0.01</v>
      </c>
      <c r="AE57" s="21">
        <f>RADIANS(AD57)</f>
        <v>0.00017453292519943296</v>
      </c>
      <c r="AF57" s="22"/>
      <c r="AH57" s="2" t="s">
        <v>28</v>
      </c>
      <c r="AI57" s="29">
        <v>0</v>
      </c>
      <c r="AJ57" s="38" t="s">
        <v>1</v>
      </c>
      <c r="AK57" s="29">
        <v>0.1</v>
      </c>
      <c r="AL57" s="30" t="s">
        <v>2</v>
      </c>
      <c r="AM57" s="24"/>
      <c r="AN57" s="21">
        <f>(ABS(AI57))+AK57/60</f>
        <v>0.0016666666666666668</v>
      </c>
      <c r="AO57" s="21">
        <f>IF(AI57&lt;0,-AN57,AN57)</f>
        <v>0.0016666666666666668</v>
      </c>
      <c r="AP57" s="21">
        <f>RADIANS(AO57)</f>
        <v>2.908882086657216E-05</v>
      </c>
      <c r="AQ57" s="22"/>
    </row>
    <row r="58" spans="1:43" ht="12.75">
      <c r="A58" s="2" t="s">
        <v>20</v>
      </c>
      <c r="B58" s="39">
        <f>B39</f>
        <v>-30</v>
      </c>
      <c r="C58" s="38" t="s">
        <v>1</v>
      </c>
      <c r="D58" s="39">
        <f>D39</f>
        <v>20</v>
      </c>
      <c r="E58" s="30" t="s">
        <v>2</v>
      </c>
      <c r="F58" s="24"/>
      <c r="G58" s="21">
        <f>(ABS(B58))+D58/60</f>
        <v>30.333333333333332</v>
      </c>
      <c r="H58" s="21">
        <f>IF(B58&lt;0,-G58,G58)</f>
        <v>-30.333333333333332</v>
      </c>
      <c r="I58" s="21">
        <f>RADIANS(H58)</f>
        <v>-0.5294165397716133</v>
      </c>
      <c r="J58" s="22"/>
      <c r="L58" s="5" t="s">
        <v>50</v>
      </c>
      <c r="M58" s="49">
        <f>TRUNC(T58,0)</f>
        <v>-7</v>
      </c>
      <c r="N58" s="50"/>
      <c r="O58" s="49">
        <f>ABS((T58-M58)*60)</f>
        <v>47.499999999999964</v>
      </c>
      <c r="P58" s="51"/>
      <c r="Q58" s="24"/>
      <c r="R58" s="21"/>
      <c r="S58" s="21">
        <f>SUM(S56:S57)</f>
        <v>-7.791666666666666</v>
      </c>
      <c r="T58" s="21">
        <f>IF(S58&gt;360,S58-360,S58)</f>
        <v>-7.791666666666666</v>
      </c>
      <c r="U58" s="22"/>
      <c r="W58" s="5" t="s">
        <v>50</v>
      </c>
      <c r="X58" s="49">
        <f>TRUNC(AE58,0)</f>
        <v>-8</v>
      </c>
      <c r="Y58" s="50"/>
      <c r="Z58" s="49">
        <f>ABS((AE58-X58)*60)</f>
        <v>10.400000000000027</v>
      </c>
      <c r="AA58" s="51"/>
      <c r="AB58" s="24"/>
      <c r="AC58" s="21"/>
      <c r="AD58" s="21">
        <f>SUM(AD56:AD57)</f>
        <v>-8.173333333333334</v>
      </c>
      <c r="AE58" s="21">
        <f>IF(AD58&gt;360,AD58-360,AD58)</f>
        <v>-8.173333333333334</v>
      </c>
      <c r="AF58" s="22"/>
      <c r="AH58" s="5" t="s">
        <v>50</v>
      </c>
      <c r="AI58" s="49">
        <f>TRUNC(AP58,0)</f>
        <v>20</v>
      </c>
      <c r="AJ58" s="19" t="s">
        <v>1</v>
      </c>
      <c r="AK58" s="49">
        <f>ABS((AP58-AI58)*60)</f>
        <v>23.299999999999912</v>
      </c>
      <c r="AL58" s="26" t="s">
        <v>2</v>
      </c>
      <c r="AM58" s="24"/>
      <c r="AN58" s="21"/>
      <c r="AO58" s="21">
        <f>SUM(AO56:AO57)</f>
        <v>20.388333333333332</v>
      </c>
      <c r="AP58" s="21">
        <f>IF(AO58&gt;360,AO58-360,AO58)</f>
        <v>20.388333333333332</v>
      </c>
      <c r="AQ58" s="22"/>
    </row>
    <row r="59" spans="1:43" ht="12.75">
      <c r="A59" s="25" t="s">
        <v>71</v>
      </c>
      <c r="B59" s="32">
        <f>TRUNC(H59,0)</f>
        <v>58</v>
      </c>
      <c r="C59" s="19" t="s">
        <v>1</v>
      </c>
      <c r="D59" s="32">
        <f>(H59-B59)*60</f>
        <v>32.80000000000001</v>
      </c>
      <c r="E59" s="26" t="s">
        <v>2</v>
      </c>
      <c r="F59" s="24"/>
      <c r="G59" s="24"/>
      <c r="H59" s="21">
        <f>SUM(H56:H58)</f>
        <v>58.54666666666667</v>
      </c>
      <c r="I59" s="21">
        <f>IF(H59&gt;360,H59-360,H59)</f>
        <v>58.54666666666667</v>
      </c>
      <c r="J59" s="44">
        <f>IF(H59&lt;0,H59+360,I59)</f>
        <v>58.54666666666667</v>
      </c>
      <c r="L59" s="25"/>
      <c r="M59" s="32"/>
      <c r="N59" s="19"/>
      <c r="O59" s="32"/>
      <c r="P59" s="26"/>
      <c r="Q59" s="20"/>
      <c r="R59" s="20"/>
      <c r="S59" s="20"/>
      <c r="T59" s="20"/>
      <c r="U59" s="58"/>
      <c r="W59" s="25"/>
      <c r="X59" s="32"/>
      <c r="Y59" s="19"/>
      <c r="Z59" s="32"/>
      <c r="AA59" s="26"/>
      <c r="AB59" s="20"/>
      <c r="AC59" s="20"/>
      <c r="AD59" s="20"/>
      <c r="AE59" s="20"/>
      <c r="AF59" s="58"/>
      <c r="AH59" s="25"/>
      <c r="AI59" s="32"/>
      <c r="AJ59" s="19"/>
      <c r="AK59" s="32"/>
      <c r="AL59" s="26"/>
      <c r="AM59" s="20"/>
      <c r="AN59" s="20"/>
      <c r="AO59" s="20"/>
      <c r="AP59" s="20"/>
      <c r="AQ59" s="58"/>
    </row>
    <row r="60" spans="1:43" ht="12.75">
      <c r="A60" s="25" t="s">
        <v>71</v>
      </c>
      <c r="B60" s="49">
        <f>TRUNC(J59,0)</f>
        <v>58</v>
      </c>
      <c r="C60" s="50" t="s">
        <v>1</v>
      </c>
      <c r="D60" s="49">
        <f>(J59-B60)*60</f>
        <v>32.80000000000001</v>
      </c>
      <c r="E60" s="51" t="s">
        <v>2</v>
      </c>
      <c r="F60" s="24"/>
      <c r="G60" s="24"/>
      <c r="H60" s="21">
        <f>B60+D60/60</f>
        <v>58.54666666666667</v>
      </c>
      <c r="I60" s="21">
        <f>RADIANS(H60)</f>
        <v>1.0218320994009469</v>
      </c>
      <c r="J60" s="22"/>
      <c r="L60" s="23"/>
      <c r="M60" s="24"/>
      <c r="N60" s="24"/>
      <c r="O60" s="24"/>
      <c r="P60" s="24"/>
      <c r="Q60" s="24"/>
      <c r="R60" s="24"/>
      <c r="S60" s="24"/>
      <c r="T60" s="24"/>
      <c r="U60" s="58"/>
      <c r="W60" s="23"/>
      <c r="X60" s="24"/>
      <c r="Y60" s="24"/>
      <c r="Z60" s="24"/>
      <c r="AA60" s="24"/>
      <c r="AB60" s="24"/>
      <c r="AC60" s="24"/>
      <c r="AD60" s="24"/>
      <c r="AE60" s="24"/>
      <c r="AF60" s="22"/>
      <c r="AH60" s="23"/>
      <c r="AI60" s="24"/>
      <c r="AJ60" s="24"/>
      <c r="AK60" s="24"/>
      <c r="AL60" s="24"/>
      <c r="AM60" s="24"/>
      <c r="AN60" s="24"/>
      <c r="AO60" s="24"/>
      <c r="AP60" s="24"/>
      <c r="AQ60" s="22"/>
    </row>
    <row r="61" spans="1:43" ht="3" customHeight="1">
      <c r="A61" s="23"/>
      <c r="B61" s="24"/>
      <c r="C61" s="24"/>
      <c r="D61" s="24"/>
      <c r="E61" s="24"/>
      <c r="F61" s="24"/>
      <c r="G61" s="24"/>
      <c r="H61" s="24"/>
      <c r="I61" s="24"/>
      <c r="J61" s="22"/>
      <c r="L61" s="23"/>
      <c r="M61" s="24"/>
      <c r="N61" s="24"/>
      <c r="O61" s="24"/>
      <c r="P61" s="24"/>
      <c r="Q61" s="24"/>
      <c r="R61" s="24"/>
      <c r="S61" s="24"/>
      <c r="T61" s="24"/>
      <c r="U61" s="22"/>
      <c r="W61" s="23"/>
      <c r="X61" s="24"/>
      <c r="Y61" s="24"/>
      <c r="Z61" s="24"/>
      <c r="AA61" s="24"/>
      <c r="AB61" s="24"/>
      <c r="AC61" s="24"/>
      <c r="AD61" s="24"/>
      <c r="AE61" s="24"/>
      <c r="AF61" s="22"/>
      <c r="AH61" s="23"/>
      <c r="AI61" s="24"/>
      <c r="AJ61" s="24"/>
      <c r="AK61" s="24"/>
      <c r="AL61" s="24"/>
      <c r="AM61" s="24"/>
      <c r="AN61" s="24"/>
      <c r="AO61" s="24"/>
      <c r="AP61" s="24"/>
      <c r="AQ61" s="22"/>
    </row>
    <row r="62" spans="1:43" ht="12.75">
      <c r="A62" s="1" t="s">
        <v>14</v>
      </c>
      <c r="B62" s="18">
        <f>B54</f>
        <v>30</v>
      </c>
      <c r="C62" s="19" t="s">
        <v>1</v>
      </c>
      <c r="D62" s="18">
        <f>D54</f>
        <v>58.10000000000002</v>
      </c>
      <c r="E62" s="26" t="s">
        <v>2</v>
      </c>
      <c r="F62" s="24"/>
      <c r="G62" s="21">
        <f>(ABS(B62))+D62/60</f>
        <v>30.968333333333334</v>
      </c>
      <c r="H62" s="21">
        <f>IF(B62&lt;0,-G62,G62)</f>
        <v>30.968333333333334</v>
      </c>
      <c r="I62" s="21">
        <f>RADIANS(H62)</f>
        <v>0.5404993805217773</v>
      </c>
      <c r="J62" s="22"/>
      <c r="L62" s="25"/>
      <c r="M62" s="32">
        <v>90</v>
      </c>
      <c r="N62" s="19" t="s">
        <v>1</v>
      </c>
      <c r="O62" s="32">
        <v>0</v>
      </c>
      <c r="P62" s="26" t="s">
        <v>2</v>
      </c>
      <c r="Q62" s="20"/>
      <c r="R62" s="21">
        <f>(ABS(M62))+O62/60</f>
        <v>90</v>
      </c>
      <c r="S62" s="21">
        <f>IF(M62&lt;0,-R62,R62)</f>
        <v>90</v>
      </c>
      <c r="T62" s="21">
        <f>RADIANS(S62)</f>
        <v>1.5707963267948966</v>
      </c>
      <c r="U62" s="22"/>
      <c r="W62" s="25"/>
      <c r="X62" s="32">
        <v>90</v>
      </c>
      <c r="Y62" s="19" t="s">
        <v>1</v>
      </c>
      <c r="Z62" s="32">
        <v>0</v>
      </c>
      <c r="AA62" s="26" t="s">
        <v>2</v>
      </c>
      <c r="AB62" s="20"/>
      <c r="AC62" s="21">
        <f>(ABS(X62))+Z62/60</f>
        <v>90</v>
      </c>
      <c r="AD62" s="21">
        <f>IF(X62&lt;0,-AC62,AC62)</f>
        <v>90</v>
      </c>
      <c r="AE62" s="21">
        <f>RADIANS(AD62)</f>
        <v>1.5707963267948966</v>
      </c>
      <c r="AF62" s="58"/>
      <c r="AH62" s="25"/>
      <c r="AI62" s="32">
        <v>90</v>
      </c>
      <c r="AJ62" s="19" t="s">
        <v>1</v>
      </c>
      <c r="AK62" s="32">
        <v>0</v>
      </c>
      <c r="AL62" s="26" t="s">
        <v>2</v>
      </c>
      <c r="AM62" s="20"/>
      <c r="AN62" s="21">
        <f>(ABS(AI62))+AK62/60</f>
        <v>90</v>
      </c>
      <c r="AO62" s="21">
        <f>IF(AI62&lt;0,-AN62,AN62)</f>
        <v>90</v>
      </c>
      <c r="AP62" s="21">
        <f>RADIANS(AO62)</f>
        <v>1.5707963267948966</v>
      </c>
      <c r="AQ62" s="58"/>
    </row>
    <row r="63" spans="1:43" ht="12.75">
      <c r="A63" s="1" t="s">
        <v>41</v>
      </c>
      <c r="B63" s="18">
        <v>0</v>
      </c>
      <c r="C63" s="19" t="s">
        <v>1</v>
      </c>
      <c r="D63" s="18">
        <v>18.6</v>
      </c>
      <c r="E63" s="26" t="s">
        <v>2</v>
      </c>
      <c r="F63" s="24"/>
      <c r="G63" s="21">
        <f>(ABS(B63))+D63/60</f>
        <v>0.31</v>
      </c>
      <c r="H63" s="21">
        <f>IF(B63&lt;0,-G63,G63)</f>
        <v>0.31</v>
      </c>
      <c r="I63" s="21">
        <f>RADIANS(H63)</f>
        <v>0.0054105206811824215</v>
      </c>
      <c r="J63" s="22"/>
      <c r="L63" s="4" t="s">
        <v>51</v>
      </c>
      <c r="M63" s="39">
        <f>M54</f>
        <v>46</v>
      </c>
      <c r="N63" s="38" t="s">
        <v>1</v>
      </c>
      <c r="O63" s="39">
        <f>O54</f>
        <v>47.099999999999795</v>
      </c>
      <c r="P63" s="30" t="s">
        <v>2</v>
      </c>
      <c r="Q63" s="24"/>
      <c r="R63" s="21">
        <f>(ABS(M63))+O63/60</f>
        <v>46.785</v>
      </c>
      <c r="S63" s="21">
        <f>IF(M63&lt;0,-R63,R63)</f>
        <v>46.785</v>
      </c>
      <c r="T63" s="21">
        <f>RADIANS(S63)</f>
        <v>0.816552290545547</v>
      </c>
      <c r="U63" s="22"/>
      <c r="W63" s="4" t="s">
        <v>51</v>
      </c>
      <c r="X63" s="39">
        <f>X54</f>
        <v>57</v>
      </c>
      <c r="Y63" s="38" t="s">
        <v>1</v>
      </c>
      <c r="Z63" s="39">
        <f>Z54</f>
        <v>22.199999999999847</v>
      </c>
      <c r="AA63" s="30" t="s">
        <v>2</v>
      </c>
      <c r="AB63" s="24"/>
      <c r="AC63" s="21">
        <f>(ABS(X63))+Z63/60</f>
        <v>57.37</v>
      </c>
      <c r="AD63" s="21">
        <f>IF(X63&lt;0,-AC63,AC63)</f>
        <v>57.37</v>
      </c>
      <c r="AE63" s="21">
        <f>RADIANS(AD63)</f>
        <v>1.0012953918691467</v>
      </c>
      <c r="AF63" s="22"/>
      <c r="AH63" s="3" t="s">
        <v>57</v>
      </c>
      <c r="AI63" s="32">
        <f>AI54</f>
        <v>0</v>
      </c>
      <c r="AJ63" s="19" t="s">
        <v>1</v>
      </c>
      <c r="AK63" s="32">
        <f>AK54</f>
        <v>22.6</v>
      </c>
      <c r="AL63" s="26" t="s">
        <v>2</v>
      </c>
      <c r="AM63" s="24"/>
      <c r="AN63" s="21">
        <f>(ABS(AI63))+AK63/60</f>
        <v>0.3766666666666667</v>
      </c>
      <c r="AO63" s="21">
        <f>IF(AI63&lt;0,-AN63,AN63)</f>
        <v>0.3766666666666667</v>
      </c>
      <c r="AP63" s="21">
        <f>RADIANS(AO63)</f>
        <v>0.006574073515845309</v>
      </c>
      <c r="AQ63" s="22"/>
    </row>
    <row r="64" spans="1:43" ht="12.75">
      <c r="A64" s="1" t="s">
        <v>42</v>
      </c>
      <c r="B64" s="32">
        <v>0</v>
      </c>
      <c r="C64" s="19" t="s">
        <v>1</v>
      </c>
      <c r="D64" s="18">
        <v>0.6</v>
      </c>
      <c r="E64" s="26" t="s">
        <v>2</v>
      </c>
      <c r="F64" s="24"/>
      <c r="G64" s="21">
        <f>(ABS(B64))+D64/60</f>
        <v>0.01</v>
      </c>
      <c r="H64" s="21">
        <f>IF(B64&lt;0,-G64,G64)</f>
        <v>0.01</v>
      </c>
      <c r="I64" s="21">
        <f>RADIANS(H64)</f>
        <v>0.00017453292519943296</v>
      </c>
      <c r="J64" s="22"/>
      <c r="L64" s="48" t="s">
        <v>52</v>
      </c>
      <c r="M64" s="49">
        <f>TRUNC(S64,0)</f>
        <v>43</v>
      </c>
      <c r="N64" s="24"/>
      <c r="O64" s="49">
        <f>ABS((S64-M64)*60)</f>
        <v>12.900000000000205</v>
      </c>
      <c r="P64" s="24"/>
      <c r="Q64" s="24"/>
      <c r="R64" s="24"/>
      <c r="S64" s="24">
        <f>DEGREES(T64)</f>
        <v>43.215</v>
      </c>
      <c r="T64" s="24">
        <f>T62-T63</f>
        <v>0.7542440362493495</v>
      </c>
      <c r="U64" s="22"/>
      <c r="W64" s="48" t="s">
        <v>52</v>
      </c>
      <c r="X64" s="49">
        <f>TRUNC(AD64,0)</f>
        <v>32</v>
      </c>
      <c r="Y64" s="24"/>
      <c r="Z64" s="49">
        <f>ABS((AD64-X64)*60)</f>
        <v>37.80000000000015</v>
      </c>
      <c r="AA64" s="24"/>
      <c r="AB64" s="24"/>
      <c r="AC64" s="24"/>
      <c r="AD64" s="24">
        <f>DEGREES(AE64)</f>
        <v>32.63</v>
      </c>
      <c r="AE64" s="24">
        <f>AE62-AE63</f>
        <v>0.5695009349257498</v>
      </c>
      <c r="AF64" s="22"/>
      <c r="AH64" s="4" t="s">
        <v>58</v>
      </c>
      <c r="AI64" s="39">
        <f>AI58</f>
        <v>20</v>
      </c>
      <c r="AJ64" s="38" t="s">
        <v>1</v>
      </c>
      <c r="AK64" s="39">
        <f>AK58</f>
        <v>23.299999999999912</v>
      </c>
      <c r="AL64" s="30" t="s">
        <v>2</v>
      </c>
      <c r="AM64" s="24"/>
      <c r="AN64" s="21">
        <f>(ABS(AI64))+AK64/60</f>
        <v>20.388333333333332</v>
      </c>
      <c r="AO64" s="21">
        <f>IF(AI64&lt;0,-AN64,AN64)</f>
        <v>20.388333333333332</v>
      </c>
      <c r="AP64" s="21">
        <f>RADIANS(AO64)</f>
        <v>0.3558435456607772</v>
      </c>
      <c r="AQ64" s="22"/>
    </row>
    <row r="65" spans="1:43" ht="13.5" thickBot="1">
      <c r="A65" s="1" t="s">
        <v>43</v>
      </c>
      <c r="B65" s="32">
        <v>0</v>
      </c>
      <c r="C65" s="19" t="s">
        <v>1</v>
      </c>
      <c r="D65" s="18">
        <v>0.7</v>
      </c>
      <c r="E65" s="26" t="s">
        <v>2</v>
      </c>
      <c r="F65" s="24"/>
      <c r="G65" s="21">
        <f>(ABS(B65))+D65/60</f>
        <v>0.011666666666666665</v>
      </c>
      <c r="H65" s="21">
        <f>IF(B65&lt;0,-G65,G65)</f>
        <v>0.011666666666666665</v>
      </c>
      <c r="I65" s="21">
        <f>RADIANS(H65)</f>
        <v>0.00020362174606600508</v>
      </c>
      <c r="J65" s="22"/>
      <c r="L65" s="4" t="s">
        <v>53</v>
      </c>
      <c r="M65" s="39">
        <f>M58</f>
        <v>-7</v>
      </c>
      <c r="N65" s="38" t="s">
        <v>1</v>
      </c>
      <c r="O65" s="39">
        <f>O58</f>
        <v>47.499999999999964</v>
      </c>
      <c r="P65" s="30" t="s">
        <v>2</v>
      </c>
      <c r="Q65" s="24"/>
      <c r="R65" s="21">
        <f>(ABS(M65))+O65/60</f>
        <v>7.791666666666666</v>
      </c>
      <c r="S65" s="21">
        <f>IF(M65&lt;0,-R65,R65)</f>
        <v>-7.791666666666666</v>
      </c>
      <c r="T65" s="21">
        <f>RADIANS(S65)</f>
        <v>-0.13599023755122483</v>
      </c>
      <c r="U65" s="22"/>
      <c r="W65" s="4" t="s">
        <v>53</v>
      </c>
      <c r="X65" s="39">
        <v>8</v>
      </c>
      <c r="Y65" s="38" t="s">
        <v>1</v>
      </c>
      <c r="Z65" s="39">
        <f>Z58</f>
        <v>10.400000000000027</v>
      </c>
      <c r="AA65" s="30" t="s">
        <v>2</v>
      </c>
      <c r="AB65" s="24"/>
      <c r="AC65" s="21">
        <f>(ABS(X65))+Z65/60</f>
        <v>8.173333333333334</v>
      </c>
      <c r="AD65" s="21">
        <f>IF(X65&lt;0,-AC65,AC65)</f>
        <v>8.173333333333334</v>
      </c>
      <c r="AE65" s="21">
        <f>RADIANS(AD65)</f>
        <v>0.14265157752966987</v>
      </c>
      <c r="AF65" s="22"/>
      <c r="AH65" s="11" t="s">
        <v>59</v>
      </c>
      <c r="AI65" s="52">
        <f>TRUNC(AN65,0)</f>
        <v>69</v>
      </c>
      <c r="AJ65" s="53" t="s">
        <v>1</v>
      </c>
      <c r="AK65" s="52">
        <f>ABS((AN65-AI65)*60)</f>
        <v>59.299999999999784</v>
      </c>
      <c r="AL65" s="59" t="s">
        <v>2</v>
      </c>
      <c r="AM65" s="54"/>
      <c r="AN65" s="60">
        <f>DEGREES(AP65)</f>
        <v>69.98833333333333</v>
      </c>
      <c r="AO65" s="60">
        <f>SUM(AP62+AP63-AP64)</f>
        <v>1.2215268546499647</v>
      </c>
      <c r="AP65" s="60">
        <f>IF(AO65&gt;360,AO65-360,AO65)</f>
        <v>1.2215268546499647</v>
      </c>
      <c r="AQ65" s="55"/>
    </row>
    <row r="66" spans="1:32" ht="13.5" thickBot="1">
      <c r="A66" s="4" t="s">
        <v>44</v>
      </c>
      <c r="B66" s="39">
        <v>-1</v>
      </c>
      <c r="C66" s="38" t="s">
        <v>1</v>
      </c>
      <c r="D66" s="39">
        <v>0</v>
      </c>
      <c r="E66" s="30" t="s">
        <v>2</v>
      </c>
      <c r="F66" s="24"/>
      <c r="G66" s="21">
        <f>(ABS(B66))+D66/60</f>
        <v>1</v>
      </c>
      <c r="H66" s="21">
        <f>IF(B66&lt;0,-G66,G66)</f>
        <v>-1</v>
      </c>
      <c r="I66" s="21">
        <f>RADIANS(H66)</f>
        <v>-0.017453292519943295</v>
      </c>
      <c r="J66" s="22"/>
      <c r="L66" s="11" t="s">
        <v>59</v>
      </c>
      <c r="M66" s="52">
        <f>TRUNC(R66,0)</f>
        <v>35</v>
      </c>
      <c r="N66" s="53" t="s">
        <v>1</v>
      </c>
      <c r="O66" s="52">
        <f>ABS((R66-M66)*60)</f>
        <v>25.39999999999992</v>
      </c>
      <c r="P66" s="59" t="s">
        <v>2</v>
      </c>
      <c r="Q66" s="54"/>
      <c r="R66" s="60">
        <f>DEGREES(T66)</f>
        <v>35.42333333333333</v>
      </c>
      <c r="S66" s="60">
        <f>SUM(T64+T65)</f>
        <v>0.6182537986981247</v>
      </c>
      <c r="T66" s="60">
        <f>IF(S66&gt;360,S66-360,S66)</f>
        <v>0.6182537986981247</v>
      </c>
      <c r="U66" s="55"/>
      <c r="W66" s="11" t="s">
        <v>59</v>
      </c>
      <c r="X66" s="52">
        <f>TRUNC(AC66,0)</f>
        <v>40</v>
      </c>
      <c r="Y66" s="53" t="s">
        <v>1</v>
      </c>
      <c r="Z66" s="52">
        <f>ABS((AC66-X66)*60)</f>
        <v>48.200000000000074</v>
      </c>
      <c r="AA66" s="59" t="s">
        <v>2</v>
      </c>
      <c r="AB66" s="54"/>
      <c r="AC66" s="60">
        <f>DEGREES(AE66)</f>
        <v>40.803333333333335</v>
      </c>
      <c r="AD66" s="60">
        <f>SUM(AE64+AE65)</f>
        <v>0.7121525124554197</v>
      </c>
      <c r="AE66" s="60">
        <f>IF(AD66&gt;360,AD66-360,AD66)</f>
        <v>0.7121525124554197</v>
      </c>
      <c r="AF66" s="55"/>
    </row>
    <row r="67" spans="1:10" ht="13.5" thickBot="1">
      <c r="A67" s="11" t="s">
        <v>45</v>
      </c>
      <c r="B67" s="52">
        <f>TRUNC(I67,0)</f>
        <v>30</v>
      </c>
      <c r="C67" s="53" t="s">
        <v>1</v>
      </c>
      <c r="D67" s="52">
        <f>ABS((I67-B67)*60)</f>
        <v>18.000000000000043</v>
      </c>
      <c r="E67" s="59" t="s">
        <v>2</v>
      </c>
      <c r="F67" s="54"/>
      <c r="G67" s="60"/>
      <c r="H67" s="60">
        <f>SUM(H62:H66)</f>
        <v>30.3</v>
      </c>
      <c r="I67" s="60">
        <f>IF(H67&gt;360,H67-360,H67)</f>
        <v>30.3</v>
      </c>
      <c r="J67" s="55"/>
    </row>
    <row r="69" spans="12:21" ht="12.75">
      <c r="L69" s="65"/>
      <c r="M69" s="65"/>
      <c r="N69" s="65"/>
      <c r="O69" s="65"/>
      <c r="P69" s="65"/>
      <c r="Q69" s="65"/>
      <c r="R69" s="65"/>
      <c r="S69" s="65"/>
      <c r="T69" s="65"/>
      <c r="U69" s="65"/>
    </row>
    <row r="70" spans="12:21" ht="12.75">
      <c r="L70" s="20"/>
      <c r="M70" s="20"/>
      <c r="N70" s="20"/>
      <c r="O70" s="20"/>
      <c r="P70" s="20"/>
      <c r="Q70" s="20"/>
      <c r="R70" s="20"/>
      <c r="S70" s="20"/>
      <c r="T70" s="20"/>
      <c r="U70" s="20"/>
    </row>
    <row r="71" spans="12:21" ht="12.75">
      <c r="L71" s="8"/>
      <c r="M71" s="32"/>
      <c r="N71" s="19"/>
      <c r="O71" s="32"/>
      <c r="P71" s="19"/>
      <c r="Q71" s="20"/>
      <c r="R71" s="20"/>
      <c r="S71" s="20"/>
      <c r="T71" s="20"/>
      <c r="U71" s="20"/>
    </row>
    <row r="72" spans="12:21" ht="12.75">
      <c r="L72" s="8"/>
      <c r="M72" s="32"/>
      <c r="N72" s="19"/>
      <c r="O72" s="32"/>
      <c r="P72" s="19"/>
      <c r="Q72" s="20"/>
      <c r="R72" s="20"/>
      <c r="S72" s="20"/>
      <c r="T72" s="20"/>
      <c r="U72" s="20"/>
    </row>
    <row r="73" spans="12:21" ht="12.75">
      <c r="L73" s="20"/>
      <c r="M73" s="20"/>
      <c r="N73" s="20"/>
      <c r="O73" s="20"/>
      <c r="P73" s="20"/>
      <c r="Q73" s="20"/>
      <c r="R73" s="20"/>
      <c r="S73" s="20"/>
      <c r="T73" s="20"/>
      <c r="U73" s="20"/>
    </row>
    <row r="74" spans="12:21" ht="12.75">
      <c r="L74" s="32"/>
      <c r="M74" s="32"/>
      <c r="N74" s="26"/>
      <c r="O74" s="32"/>
      <c r="P74" s="26"/>
      <c r="Q74" s="33"/>
      <c r="R74" s="20"/>
      <c r="S74" s="20"/>
      <c r="T74" s="20"/>
      <c r="U74" s="20"/>
    </row>
    <row r="75" spans="12:21" ht="12.75">
      <c r="L75" s="7"/>
      <c r="M75" s="32"/>
      <c r="N75" s="26"/>
      <c r="O75" s="32"/>
      <c r="P75" s="26"/>
      <c r="Q75" s="33"/>
      <c r="R75" s="20"/>
      <c r="S75" s="20"/>
      <c r="T75" s="20"/>
      <c r="U75" s="20"/>
    </row>
    <row r="76" spans="12:21" ht="12.75">
      <c r="L76" s="32"/>
      <c r="M76" s="32"/>
      <c r="N76" s="26"/>
      <c r="O76" s="32"/>
      <c r="P76" s="26"/>
      <c r="Q76" s="33"/>
      <c r="R76" s="20"/>
      <c r="S76" s="20"/>
      <c r="T76" s="20"/>
      <c r="U76" s="20"/>
    </row>
    <row r="77" spans="12:21" ht="12.75">
      <c r="L77" s="20"/>
      <c r="M77" s="20"/>
      <c r="N77" s="20"/>
      <c r="O77" s="20"/>
      <c r="P77" s="20"/>
      <c r="Q77" s="20"/>
      <c r="R77" s="20"/>
      <c r="S77" s="20"/>
      <c r="T77" s="20"/>
      <c r="U77" s="20"/>
    </row>
    <row r="78" spans="12:21" ht="12.75">
      <c r="L78" s="32"/>
      <c r="M78" s="32"/>
      <c r="N78" s="26"/>
      <c r="O78" s="20"/>
      <c r="P78" s="20"/>
      <c r="Q78" s="20"/>
      <c r="R78" s="20"/>
      <c r="S78" s="20"/>
      <c r="T78" s="20"/>
      <c r="U78" s="20"/>
    </row>
    <row r="79" spans="12:21" ht="12.75">
      <c r="L79" s="32"/>
      <c r="M79" s="32"/>
      <c r="N79" s="26"/>
      <c r="O79" s="20"/>
      <c r="P79" s="20"/>
      <c r="Q79" s="20"/>
      <c r="R79" s="20"/>
      <c r="S79" s="20"/>
      <c r="T79" s="20"/>
      <c r="U79" s="20"/>
    </row>
    <row r="80" spans="12:21" ht="12.75">
      <c r="L80" s="32"/>
      <c r="M80" s="32"/>
      <c r="N80" s="26"/>
      <c r="O80" s="20"/>
      <c r="P80" s="20"/>
      <c r="Q80" s="20"/>
      <c r="R80" s="20"/>
      <c r="S80" s="20"/>
      <c r="T80" s="20"/>
      <c r="U80" s="20"/>
    </row>
    <row r="81" spans="12:21" ht="12.75">
      <c r="L81" s="20"/>
      <c r="M81" s="20"/>
      <c r="N81" s="20"/>
      <c r="O81" s="20"/>
      <c r="P81" s="20"/>
      <c r="Q81" s="20"/>
      <c r="R81" s="20"/>
      <c r="S81" s="20"/>
      <c r="T81" s="20"/>
      <c r="U81" s="20"/>
    </row>
    <row r="82" spans="12:21" ht="12.75">
      <c r="L82" s="32"/>
      <c r="M82" s="32"/>
      <c r="N82" s="19"/>
      <c r="O82" s="32"/>
      <c r="P82" s="26"/>
      <c r="Q82" s="20"/>
      <c r="R82" s="20"/>
      <c r="S82" s="20"/>
      <c r="T82" s="20"/>
      <c r="U82" s="20"/>
    </row>
    <row r="83" spans="12:21" ht="12.75">
      <c r="L83" s="32"/>
      <c r="M83" s="20"/>
      <c r="N83" s="19"/>
      <c r="O83" s="32"/>
      <c r="P83" s="26"/>
      <c r="Q83" s="20"/>
      <c r="R83" s="20"/>
      <c r="S83" s="20"/>
      <c r="T83" s="20"/>
      <c r="U83" s="20"/>
    </row>
    <row r="84" spans="12:21" ht="12.75">
      <c r="L84" s="32"/>
      <c r="M84" s="20"/>
      <c r="N84" s="19"/>
      <c r="O84" s="32"/>
      <c r="P84" s="26"/>
      <c r="Q84" s="20"/>
      <c r="R84" s="20"/>
      <c r="S84" s="20"/>
      <c r="T84" s="20"/>
      <c r="U84" s="20"/>
    </row>
    <row r="85" spans="12:21" ht="12.75">
      <c r="L85" s="32"/>
      <c r="M85" s="20"/>
      <c r="N85" s="19"/>
      <c r="O85" s="32"/>
      <c r="P85" s="26"/>
      <c r="Q85" s="20"/>
      <c r="R85" s="20"/>
      <c r="S85" s="20"/>
      <c r="T85" s="20"/>
      <c r="U85" s="20"/>
    </row>
    <row r="86" spans="12:21" ht="12.75">
      <c r="L86" s="32"/>
      <c r="M86" s="32"/>
      <c r="N86" s="19"/>
      <c r="O86" s="32"/>
      <c r="P86" s="26"/>
      <c r="Q86" s="20"/>
      <c r="R86" s="20"/>
      <c r="S86" s="20"/>
      <c r="T86" s="20"/>
      <c r="U86" s="20"/>
    </row>
    <row r="87" spans="12:21" ht="12.75">
      <c r="L87" s="20"/>
      <c r="M87" s="20"/>
      <c r="N87" s="20"/>
      <c r="O87" s="20"/>
      <c r="P87" s="20"/>
      <c r="Q87" s="20"/>
      <c r="R87" s="20"/>
      <c r="S87" s="20"/>
      <c r="T87" s="20"/>
      <c r="U87" s="20"/>
    </row>
    <row r="88" spans="12:21" ht="12.75">
      <c r="L88" s="8"/>
      <c r="M88" s="32"/>
      <c r="N88" s="19"/>
      <c r="O88" s="32"/>
      <c r="P88" s="26"/>
      <c r="Q88" s="20"/>
      <c r="R88" s="20"/>
      <c r="S88" s="20"/>
      <c r="T88" s="20"/>
      <c r="U88" s="20"/>
    </row>
    <row r="89" spans="12:21" ht="12.75">
      <c r="L89" s="8"/>
      <c r="M89" s="32"/>
      <c r="N89" s="19"/>
      <c r="O89" s="32"/>
      <c r="P89" s="26"/>
      <c r="Q89" s="20"/>
      <c r="R89" s="20"/>
      <c r="S89" s="20"/>
      <c r="T89" s="20"/>
      <c r="U89" s="20"/>
    </row>
    <row r="90" spans="12:21" ht="12.75">
      <c r="L90" s="8"/>
      <c r="M90" s="32"/>
      <c r="N90" s="19"/>
      <c r="O90" s="32"/>
      <c r="P90" s="26"/>
      <c r="Q90" s="20"/>
      <c r="R90" s="20"/>
      <c r="S90" s="20"/>
      <c r="T90" s="20"/>
      <c r="U90" s="20"/>
    </row>
    <row r="91" spans="1:44" s="6" customFormat="1" ht="12.7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12"/>
      <c r="L91" s="32"/>
      <c r="M91" s="32"/>
      <c r="N91" s="19"/>
      <c r="O91" s="32"/>
      <c r="P91" s="26"/>
      <c r="Q91" s="20"/>
      <c r="R91" s="20"/>
      <c r="S91" s="20"/>
      <c r="T91" s="20"/>
      <c r="U91" s="20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</row>
    <row r="92" spans="1:44" s="6" customFormat="1" ht="12.7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12"/>
      <c r="L92" s="32"/>
      <c r="M92" s="32"/>
      <c r="N92" s="19"/>
      <c r="O92" s="32"/>
      <c r="P92" s="26"/>
      <c r="Q92" s="20"/>
      <c r="R92" s="20"/>
      <c r="S92" s="20"/>
      <c r="T92" s="20"/>
      <c r="U92" s="20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</row>
    <row r="93" spans="12:21" ht="12.75">
      <c r="L93" s="7"/>
      <c r="M93" s="32"/>
      <c r="N93" s="19"/>
      <c r="O93" s="32"/>
      <c r="P93" s="26"/>
      <c r="Q93" s="20"/>
      <c r="R93" s="20"/>
      <c r="S93" s="20"/>
      <c r="T93" s="20"/>
      <c r="U93" s="20"/>
    </row>
    <row r="94" spans="12:21" ht="12.75">
      <c r="L94" s="7"/>
      <c r="M94" s="32"/>
      <c r="N94" s="19"/>
      <c r="O94" s="32"/>
      <c r="P94" s="26"/>
      <c r="Q94" s="20"/>
      <c r="R94" s="20"/>
      <c r="S94" s="20"/>
      <c r="T94" s="20"/>
      <c r="U94" s="20"/>
    </row>
    <row r="95" spans="12:21" ht="12.75">
      <c r="L95" s="8"/>
      <c r="M95" s="32"/>
      <c r="N95" s="19"/>
      <c r="O95" s="32"/>
      <c r="P95" s="26"/>
      <c r="Q95" s="20"/>
      <c r="R95" s="20"/>
      <c r="S95" s="20"/>
      <c r="T95" s="20"/>
      <c r="U95" s="20"/>
    </row>
    <row r="96" spans="12:21" ht="12.75">
      <c r="L96" s="20"/>
      <c r="M96" s="20"/>
      <c r="N96" s="20"/>
      <c r="O96" s="20"/>
      <c r="P96" s="20"/>
      <c r="Q96" s="20"/>
      <c r="R96" s="20"/>
      <c r="S96" s="20"/>
      <c r="T96" s="20"/>
      <c r="U96" s="20"/>
    </row>
    <row r="97" spans="12:21" ht="12.75">
      <c r="L97" s="20"/>
      <c r="M97" s="20"/>
      <c r="N97" s="20"/>
      <c r="O97" s="20"/>
      <c r="P97" s="20"/>
      <c r="Q97" s="20"/>
      <c r="R97" s="20"/>
      <c r="S97" s="20"/>
      <c r="T97" s="20"/>
      <c r="U97" s="20"/>
    </row>
    <row r="98" spans="12:21" ht="12.75">
      <c r="L98" s="20"/>
      <c r="M98" s="20"/>
      <c r="N98" s="20"/>
      <c r="O98" s="20"/>
      <c r="P98" s="20"/>
      <c r="Q98" s="20"/>
      <c r="R98" s="20"/>
      <c r="S98" s="20"/>
      <c r="T98" s="20"/>
      <c r="U98" s="20"/>
    </row>
  </sheetData>
  <sheetProtection/>
  <mergeCells count="9">
    <mergeCell ref="AH1:AQ1"/>
    <mergeCell ref="A1:J1"/>
    <mergeCell ref="L1:U1"/>
    <mergeCell ref="W1:AF1"/>
    <mergeCell ref="AH37:AQ37"/>
    <mergeCell ref="L69:U69"/>
    <mergeCell ref="W37:AF37"/>
    <mergeCell ref="A37:J37"/>
    <mergeCell ref="L37:U37"/>
  </mergeCells>
  <printOptions/>
  <pageMargins left="0.75" right="0.75" top="0.38" bottom="0.5" header="0.33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2" sqref="A12:I12"/>
    </sheetView>
  </sheetViews>
  <sheetFormatPr defaultColWidth="9.140625" defaultRowHeight="12.75"/>
  <sheetData>
    <row r="1" spans="1:9" ht="26.25" customHeight="1">
      <c r="A1" s="69" t="s">
        <v>60</v>
      </c>
      <c r="B1" s="69"/>
      <c r="C1" s="69"/>
      <c r="D1" s="69"/>
      <c r="E1" s="69"/>
      <c r="F1" s="69"/>
      <c r="G1" s="69"/>
      <c r="H1" s="69"/>
      <c r="I1" s="69"/>
    </row>
    <row r="2" spans="1:9" ht="25.5" customHeight="1">
      <c r="A2" s="69" t="s">
        <v>70</v>
      </c>
      <c r="B2" s="69"/>
      <c r="C2" s="69"/>
      <c r="D2" s="69"/>
      <c r="E2" s="69"/>
      <c r="F2" s="69"/>
      <c r="G2" s="69"/>
      <c r="H2" s="69"/>
      <c r="I2" s="69"/>
    </row>
    <row r="3" spans="1:9" ht="46.5" customHeight="1">
      <c r="A3" s="72" t="s">
        <v>79</v>
      </c>
      <c r="B3" s="72"/>
      <c r="C3" s="72"/>
      <c r="D3" s="72"/>
      <c r="E3" s="72"/>
      <c r="F3" s="72"/>
      <c r="G3" s="72"/>
      <c r="H3" s="72"/>
      <c r="I3" s="72"/>
    </row>
    <row r="4" spans="1:9" ht="26.25" customHeight="1">
      <c r="A4" s="72" t="s">
        <v>78</v>
      </c>
      <c r="B4" s="72"/>
      <c r="C4" s="72"/>
      <c r="D4" s="72"/>
      <c r="E4" s="72"/>
      <c r="F4" s="72"/>
      <c r="G4" s="72"/>
      <c r="H4" s="72"/>
      <c r="I4" s="72"/>
    </row>
    <row r="5" spans="1:9" ht="26.25" customHeight="1">
      <c r="A5" s="74" t="s">
        <v>66</v>
      </c>
      <c r="B5" s="74"/>
      <c r="C5" s="74"/>
      <c r="D5" s="74"/>
      <c r="E5" s="74"/>
      <c r="F5" s="74"/>
      <c r="G5" s="74"/>
      <c r="H5" s="74"/>
      <c r="I5" s="74"/>
    </row>
    <row r="6" spans="1:9" ht="26.25" customHeight="1">
      <c r="A6" s="73" t="s">
        <v>68</v>
      </c>
      <c r="B6" s="73"/>
      <c r="C6" s="73"/>
      <c r="D6" s="73"/>
      <c r="E6" s="73"/>
      <c r="F6" s="73"/>
      <c r="G6" s="73"/>
      <c r="H6" s="73"/>
      <c r="I6" s="73"/>
    </row>
    <row r="7" spans="1:9" ht="26.25" customHeight="1">
      <c r="A7" s="70" t="s">
        <v>69</v>
      </c>
      <c r="B7" s="70"/>
      <c r="C7" s="70"/>
      <c r="D7" s="70"/>
      <c r="E7" s="70"/>
      <c r="F7" s="70"/>
      <c r="G7" s="70"/>
      <c r="H7" s="70"/>
      <c r="I7" s="70"/>
    </row>
    <row r="8" spans="1:9" s="6" customFormat="1" ht="26.25" customHeight="1">
      <c r="A8" s="71" t="s">
        <v>77</v>
      </c>
      <c r="B8" s="71"/>
      <c r="C8" s="71"/>
      <c r="D8" s="71"/>
      <c r="E8" s="71"/>
      <c r="F8" s="71"/>
      <c r="G8" s="71"/>
      <c r="H8" s="71"/>
      <c r="I8" s="71"/>
    </row>
    <row r="9" spans="1:9" ht="40.5" customHeight="1">
      <c r="A9" s="69" t="s">
        <v>67</v>
      </c>
      <c r="B9" s="69"/>
      <c r="C9" s="69"/>
      <c r="D9" s="69"/>
      <c r="E9" s="69"/>
      <c r="F9" s="69"/>
      <c r="G9" s="69"/>
      <c r="H9" s="69"/>
      <c r="I9" s="69"/>
    </row>
    <row r="10" spans="1:9" ht="33" customHeight="1">
      <c r="A10" s="69" t="s">
        <v>75</v>
      </c>
      <c r="B10" s="69"/>
      <c r="C10" s="69"/>
      <c r="D10" s="69"/>
      <c r="E10" s="69"/>
      <c r="F10" s="69"/>
      <c r="G10" s="69"/>
      <c r="H10" s="69"/>
      <c r="I10" s="69"/>
    </row>
    <row r="11" spans="1:9" ht="30.75" customHeight="1">
      <c r="A11" s="69" t="s">
        <v>76</v>
      </c>
      <c r="B11" s="69"/>
      <c r="C11" s="69"/>
      <c r="D11" s="69"/>
      <c r="E11" s="69"/>
      <c r="F11" s="69"/>
      <c r="G11" s="69"/>
      <c r="H11" s="69"/>
      <c r="I11" s="69"/>
    </row>
    <row r="12" spans="1:9" ht="27.75" customHeight="1">
      <c r="A12" s="69" t="s">
        <v>80</v>
      </c>
      <c r="B12" s="69"/>
      <c r="C12" s="69"/>
      <c r="D12" s="69"/>
      <c r="E12" s="69"/>
      <c r="F12" s="69"/>
      <c r="G12" s="69"/>
      <c r="H12" s="69"/>
      <c r="I12" s="69"/>
    </row>
    <row r="13" spans="1:9" ht="12.75">
      <c r="A13" s="69"/>
      <c r="B13" s="69"/>
      <c r="C13" s="69"/>
      <c r="D13" s="69"/>
      <c r="E13" s="69"/>
      <c r="F13" s="69"/>
      <c r="G13" s="69"/>
      <c r="H13" s="69"/>
      <c r="I13" s="69"/>
    </row>
    <row r="14" spans="1:9" ht="12.75">
      <c r="A14" s="69"/>
      <c r="B14" s="69"/>
      <c r="C14" s="69"/>
      <c r="D14" s="69"/>
      <c r="E14" s="69"/>
      <c r="F14" s="69"/>
      <c r="G14" s="69"/>
      <c r="H14" s="69"/>
      <c r="I14" s="69"/>
    </row>
    <row r="16" spans="1:9" ht="12.75">
      <c r="A16" s="69"/>
      <c r="B16" s="69"/>
      <c r="C16" s="69"/>
      <c r="D16" s="69"/>
      <c r="E16" s="69"/>
      <c r="F16" s="69"/>
      <c r="G16" s="69"/>
      <c r="H16" s="69"/>
      <c r="I16" s="69"/>
    </row>
    <row r="17" spans="1:9" ht="12.75">
      <c r="A17" s="69"/>
      <c r="B17" s="69"/>
      <c r="C17" s="69"/>
      <c r="D17" s="69"/>
      <c r="E17" s="69"/>
      <c r="F17" s="69"/>
      <c r="G17" s="69"/>
      <c r="H17" s="69"/>
      <c r="I17" s="69"/>
    </row>
    <row r="18" spans="1:9" ht="12.75">
      <c r="A18" s="69"/>
      <c r="B18" s="69"/>
      <c r="C18" s="69"/>
      <c r="D18" s="69"/>
      <c r="E18" s="69"/>
      <c r="F18" s="69"/>
      <c r="G18" s="69"/>
      <c r="H18" s="69"/>
      <c r="I18" s="69"/>
    </row>
    <row r="19" spans="1:9" ht="12.75">
      <c r="A19" s="69"/>
      <c r="B19" s="69"/>
      <c r="C19" s="69"/>
      <c r="D19" s="69"/>
      <c r="E19" s="69"/>
      <c r="F19" s="69"/>
      <c r="G19" s="69"/>
      <c r="H19" s="69"/>
      <c r="I19" s="69"/>
    </row>
    <row r="20" spans="1:9" ht="12.75">
      <c r="A20" s="69"/>
      <c r="B20" s="69"/>
      <c r="C20" s="69"/>
      <c r="D20" s="69"/>
      <c r="E20" s="69"/>
      <c r="F20" s="69"/>
      <c r="G20" s="69"/>
      <c r="H20" s="69"/>
      <c r="I20" s="69"/>
    </row>
    <row r="21" spans="1:9" ht="12.75">
      <c r="A21" s="69"/>
      <c r="B21" s="69"/>
      <c r="C21" s="69"/>
      <c r="D21" s="69"/>
      <c r="E21" s="69"/>
      <c r="F21" s="69"/>
      <c r="G21" s="69"/>
      <c r="H21" s="69"/>
      <c r="I21" s="69"/>
    </row>
    <row r="22" spans="1:9" ht="12.75">
      <c r="A22" s="69"/>
      <c r="B22" s="69"/>
      <c r="C22" s="69"/>
      <c r="D22" s="69"/>
      <c r="E22" s="69"/>
      <c r="F22" s="69"/>
      <c r="G22" s="69"/>
      <c r="H22" s="69"/>
      <c r="I22" s="69"/>
    </row>
    <row r="23" spans="1:9" ht="12.75">
      <c r="A23" s="69"/>
      <c r="B23" s="69"/>
      <c r="C23" s="69"/>
      <c r="D23" s="69"/>
      <c r="E23" s="69"/>
      <c r="F23" s="69"/>
      <c r="G23" s="69"/>
      <c r="H23" s="69"/>
      <c r="I23" s="69"/>
    </row>
    <row r="24" spans="1:9" ht="12.75">
      <c r="A24" s="69"/>
      <c r="B24" s="69"/>
      <c r="C24" s="69"/>
      <c r="D24" s="69"/>
      <c r="E24" s="69"/>
      <c r="F24" s="69"/>
      <c r="G24" s="69"/>
      <c r="H24" s="69"/>
      <c r="I24" s="69"/>
    </row>
    <row r="25" spans="1:9" ht="12.75">
      <c r="A25" s="69"/>
      <c r="B25" s="69"/>
      <c r="C25" s="69"/>
      <c r="D25" s="69"/>
      <c r="E25" s="69"/>
      <c r="F25" s="69"/>
      <c r="G25" s="69"/>
      <c r="H25" s="69"/>
      <c r="I25" s="69"/>
    </row>
    <row r="26" spans="1:9" ht="12.75">
      <c r="A26" s="69"/>
      <c r="B26" s="69"/>
      <c r="C26" s="69"/>
      <c r="D26" s="69"/>
      <c r="E26" s="69"/>
      <c r="F26" s="69"/>
      <c r="G26" s="69"/>
      <c r="H26" s="69"/>
      <c r="I26" s="69"/>
    </row>
  </sheetData>
  <mergeCells count="25">
    <mergeCell ref="A6:I6"/>
    <mergeCell ref="A5:I5"/>
    <mergeCell ref="A12:I12"/>
    <mergeCell ref="A7:I7"/>
    <mergeCell ref="A8:I8"/>
    <mergeCell ref="A1:I1"/>
    <mergeCell ref="A2:I2"/>
    <mergeCell ref="A3:I3"/>
    <mergeCell ref="A9:I9"/>
    <mergeCell ref="A4:I4"/>
    <mergeCell ref="A10:I10"/>
    <mergeCell ref="A11:I11"/>
    <mergeCell ref="A13:I13"/>
    <mergeCell ref="A14:I14"/>
    <mergeCell ref="A16:I16"/>
    <mergeCell ref="A17:I17"/>
    <mergeCell ref="A18:I18"/>
    <mergeCell ref="A19:I19"/>
    <mergeCell ref="A20:I20"/>
    <mergeCell ref="A21:I21"/>
    <mergeCell ref="A26:I26"/>
    <mergeCell ref="A22:I22"/>
    <mergeCell ref="A23:I23"/>
    <mergeCell ref="A24:I24"/>
    <mergeCell ref="A25:I2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Aldina Stuparich Burić</cp:lastModifiedBy>
  <cp:lastPrinted>2008-02-20T10:03:00Z</cp:lastPrinted>
  <dcterms:created xsi:type="dcterms:W3CDTF">1996-10-14T23:33:28Z</dcterms:created>
  <dcterms:modified xsi:type="dcterms:W3CDTF">2010-01-15T12:31:25Z</dcterms:modified>
  <cp:category/>
  <cp:version/>
  <cp:contentType/>
  <cp:contentStatus/>
</cp:coreProperties>
</file>